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5" windowWidth="11970" windowHeight="2850" activeTab="3"/>
  </bookViews>
  <sheets>
    <sheet name="ConsolBalanceSheet" sheetId="1" r:id="rId1"/>
    <sheet name="ConsolIncStatement" sheetId="2" r:id="rId2"/>
    <sheet name="ConsolEquity" sheetId="3" r:id="rId3"/>
    <sheet name="ConsolCashFlow" sheetId="4" r:id="rId4"/>
  </sheets>
  <definedNames>
    <definedName name="_xlnm.Print_Area" localSheetId="0">'ConsolBalanceSheet'!$A$1:$H$60</definedName>
    <definedName name="_xlnm.Print_Area" localSheetId="3">'ConsolCashFlow'!$A$1:$J$59</definedName>
    <definedName name="_xlnm.Print_Area" localSheetId="2">'ConsolEquity'!$A$1:$N$68</definedName>
    <definedName name="_xlnm.Print_Area" localSheetId="1">'ConsolIncStatement'!$A$1:$I$46</definedName>
  </definedNames>
  <calcPr fullCalcOnLoad="1"/>
</workbook>
</file>

<file path=xl/sharedStrings.xml><?xml version="1.0" encoding="utf-8"?>
<sst xmlns="http://schemas.openxmlformats.org/spreadsheetml/2006/main" count="236" uniqueCount="158">
  <si>
    <t>RM'000</t>
  </si>
  <si>
    <t>Property, plant and equipment</t>
  </si>
  <si>
    <t>Investment in associated companies</t>
  </si>
  <si>
    <t>Other investments</t>
  </si>
  <si>
    <t>Intangible asset</t>
  </si>
  <si>
    <t>Inventories</t>
  </si>
  <si>
    <t>Trade receivables</t>
  </si>
  <si>
    <t>Other receivables</t>
  </si>
  <si>
    <t>Cash and short term investments</t>
  </si>
  <si>
    <t>Short term borrowings</t>
  </si>
  <si>
    <t>Trade payables</t>
  </si>
  <si>
    <t>Other payables</t>
  </si>
  <si>
    <t>Dividend payable</t>
  </si>
  <si>
    <t>Share capital</t>
  </si>
  <si>
    <t>Reserves</t>
  </si>
  <si>
    <t>Minority interests</t>
  </si>
  <si>
    <t>Deferred taxation</t>
  </si>
  <si>
    <t>Non-current liabilities</t>
  </si>
  <si>
    <t xml:space="preserve"> </t>
  </si>
  <si>
    <t>Condensed Consolidated Balance Sheets</t>
  </si>
  <si>
    <t>Condensed Consolidated Income Statements</t>
  </si>
  <si>
    <t>Revenue</t>
  </si>
  <si>
    <t>Earnings / (Loss) per share (sen)</t>
  </si>
  <si>
    <t>Cost of sales</t>
  </si>
  <si>
    <t>Gross profit</t>
  </si>
  <si>
    <t>Distribution cost</t>
  </si>
  <si>
    <t>Administrative cost</t>
  </si>
  <si>
    <t>Finance cost</t>
  </si>
  <si>
    <t>PRECEDING</t>
  </si>
  <si>
    <t>QUARTER</t>
  </si>
  <si>
    <t>YEAR</t>
  </si>
  <si>
    <t>TO DATE</t>
  </si>
  <si>
    <t>CORRESPONDING</t>
  </si>
  <si>
    <t>PERIOD</t>
  </si>
  <si>
    <t>Share</t>
  </si>
  <si>
    <t>Retained</t>
  </si>
  <si>
    <t>Treasury</t>
  </si>
  <si>
    <t>capital</t>
  </si>
  <si>
    <t>premium</t>
  </si>
  <si>
    <t>reserve</t>
  </si>
  <si>
    <t>profits</t>
  </si>
  <si>
    <t>shares</t>
  </si>
  <si>
    <t>Total</t>
  </si>
  <si>
    <t>CASH FLOWS FROM OPERATING ACTIVITIES</t>
  </si>
  <si>
    <t xml:space="preserve">Profit before taxation </t>
  </si>
  <si>
    <t>Adjustment for :</t>
  </si>
  <si>
    <t>Operating profit before working capital changes</t>
  </si>
  <si>
    <t>Cash generated from operations</t>
  </si>
  <si>
    <t xml:space="preserve">  Interest paid</t>
  </si>
  <si>
    <t xml:space="preserve">  Income tax paid</t>
  </si>
  <si>
    <t>Net cash from operating activities</t>
  </si>
  <si>
    <t>CASH FLOWS FROM INVESTING ACTIVITIES</t>
  </si>
  <si>
    <t>Net cash from/(used in) investing activities</t>
  </si>
  <si>
    <t>CASH FLOWS FROM FINANCING ACTIVITIES</t>
  </si>
  <si>
    <t>Net cash (used in)/from financing activities</t>
  </si>
  <si>
    <t>NET INCREASE IN CASH AND CASH EQUIVALENTS</t>
  </si>
  <si>
    <t xml:space="preserve">Condensed Consolidated Cash Flow Statements </t>
  </si>
  <si>
    <t>Revaluation</t>
  </si>
  <si>
    <t xml:space="preserve">Translation </t>
  </si>
  <si>
    <t>Capital</t>
  </si>
  <si>
    <t>Currency translation differences</t>
  </si>
  <si>
    <t>Dividends</t>
  </si>
  <si>
    <t>FINANCIAL</t>
  </si>
  <si>
    <t>YEAR END</t>
  </si>
  <si>
    <t>(UNAUDITED)</t>
  </si>
  <si>
    <t>OF CURRENT</t>
  </si>
  <si>
    <t xml:space="preserve">AS AT </t>
  </si>
  <si>
    <t>END</t>
  </si>
  <si>
    <t>Condensed Consolidated Statement of Changes in Equity</t>
  </si>
  <si>
    <t>Shares buyback</t>
  </si>
  <si>
    <t>Tax refundable</t>
  </si>
  <si>
    <t>EFFECTS OF EXCHANGE RATE CHANGES ON CASH &amp; CASH EQUIVALENTS</t>
  </si>
  <si>
    <t xml:space="preserve">CASH AND CASH EQUIVALENTS AT 1 JANUARY </t>
  </si>
  <si>
    <t xml:space="preserve">CURRENT </t>
  </si>
  <si>
    <t xml:space="preserve">The Condensed Consolidated Statement Of Changes In Equity should be read in conjunction </t>
  </si>
  <si>
    <t>The Condensed Consolidated Balance Sheet should be read in conjunction</t>
  </si>
  <si>
    <t>Note A:</t>
  </si>
  <si>
    <t xml:space="preserve">The Condensed Consolidated Income Statements should be read in conjunction with the </t>
  </si>
  <si>
    <t xml:space="preserve">The Condensed Consolidated Cash Flow Statement should be read in conjunction </t>
  </si>
  <si>
    <t>Keck Seng (Malaysia) Berhad (8157-D)</t>
  </si>
  <si>
    <t>INDIVIDUAL QUARTER</t>
  </si>
  <si>
    <t>CUMULATIVE QUARTER</t>
  </si>
  <si>
    <t xml:space="preserve">  Non-cash items</t>
  </si>
  <si>
    <t xml:space="preserve">  Non-operating items</t>
  </si>
  <si>
    <t>Changes in working capital</t>
  </si>
  <si>
    <t xml:space="preserve">  Net change in current assets</t>
  </si>
  <si>
    <t xml:space="preserve">  Net change in current liabilities</t>
  </si>
  <si>
    <t xml:space="preserve">  Equity investments</t>
  </si>
  <si>
    <t xml:space="preserve">  Other investments</t>
  </si>
  <si>
    <t xml:space="preserve">  Dividends paid</t>
  </si>
  <si>
    <t xml:space="preserve">  Purchase of own shares</t>
  </si>
  <si>
    <t>Tax Payable</t>
  </si>
  <si>
    <t>Long term borrowings</t>
  </si>
  <si>
    <t>As At</t>
  </si>
  <si>
    <t>Property development costs</t>
  </si>
  <si>
    <t>Minority</t>
  </si>
  <si>
    <t>Interests</t>
  </si>
  <si>
    <t>Total equity</t>
  </si>
  <si>
    <t>Other income</t>
  </si>
  <si>
    <t>Other expenses</t>
  </si>
  <si>
    <t>Profit before tax</t>
  </si>
  <si>
    <t>Profit for the period</t>
  </si>
  <si>
    <t>Attributable to:</t>
  </si>
  <si>
    <t>Equity holders of the parent</t>
  </si>
  <si>
    <t>Investment Properties</t>
  </si>
  <si>
    <t>Income tax expense</t>
  </si>
  <si>
    <t xml:space="preserve"> attributable to equity holders of the parent:</t>
  </si>
  <si>
    <t xml:space="preserve">    Basic</t>
  </si>
  <si>
    <t xml:space="preserve">    Fully diluted</t>
  </si>
  <si>
    <t xml:space="preserve"> accompanying explanatory notes attached to the interim financial statements.</t>
  </si>
  <si>
    <t xml:space="preserve">            accompanying explanatory notes attached to the interim financial statements.</t>
  </si>
  <si>
    <t xml:space="preserve">        accompanying explanatory notes attached to the interim financial statements.</t>
  </si>
  <si>
    <t>ASSETS</t>
  </si>
  <si>
    <t>TOTAL ASSETS</t>
  </si>
  <si>
    <t>EQUITY  AND LIABILITIES</t>
  </si>
  <si>
    <t>Current assets</t>
  </si>
  <si>
    <t>Non-current assets</t>
  </si>
  <si>
    <t>Minority interest</t>
  </si>
  <si>
    <t>Current liabilities</t>
  </si>
  <si>
    <t>Total liabilities</t>
  </si>
  <si>
    <t>TOTAL EQUITY AND LIABILITIES</t>
  </si>
  <si>
    <t>Share of profits/(loss) of associates</t>
  </si>
  <si>
    <t>Land held for property development</t>
  </si>
  <si>
    <t xml:space="preserve">  Repayment of bank borrowings</t>
  </si>
  <si>
    <t>Cash &amp; cash equivalents comprise :</t>
  </si>
  <si>
    <t xml:space="preserve">  Cash &amp; short term investments</t>
  </si>
  <si>
    <t xml:space="preserve">  Bank overdrafts</t>
  </si>
  <si>
    <t>Prepaid land lease payments</t>
  </si>
  <si>
    <t>with the Audited Financial Statements for the year ended 31 December 2006 and the</t>
  </si>
  <si>
    <t xml:space="preserve">At 01/01/2007 </t>
  </si>
  <si>
    <t>Equity attributable to equity holders of the Company</t>
  </si>
  <si>
    <t>Conversion of golf membership</t>
  </si>
  <si>
    <t xml:space="preserve"> to shares in a subsidiary</t>
  </si>
  <si>
    <t>31/12/07</t>
  </si>
  <si>
    <t xml:space="preserve"> with the Audited Financial Statements for the year ended 31 December 2007 and the</t>
  </si>
  <si>
    <t>Audited Financial Statements for the year ended 31 December 2007 and the</t>
  </si>
  <si>
    <t>with the Audited Financial Statements for the year ended 31 December 2007 and the</t>
  </si>
  <si>
    <t xml:space="preserve">At 01/01/2008 </t>
  </si>
  <si>
    <t>&lt; ----Distributable------ &gt;</t>
  </si>
  <si>
    <t xml:space="preserve"> &lt; ---------------- Non-Distributable ------------------ &gt;</t>
  </si>
  <si>
    <t>As previously stated</t>
  </si>
  <si>
    <t>At 01/01/2008 (restated)</t>
  </si>
  <si>
    <t xml:space="preserve">At 01/01/2007(restated) </t>
  </si>
  <si>
    <t>Effects of adopting FRS121(refer Note A1)</t>
  </si>
  <si>
    <t>(Restated)</t>
  </si>
  <si>
    <t xml:space="preserve">CASH AND CASH EQUIVALENTS AT END OF QUARTER (Note A) </t>
  </si>
  <si>
    <t>For The 12 Months Ended 31 December 2008</t>
  </si>
  <si>
    <t>Interim Financial Report For The Fourth Quarter</t>
  </si>
  <si>
    <t>31/12/08</t>
  </si>
  <si>
    <t>Balance at 31/12/2008</t>
  </si>
  <si>
    <t xml:space="preserve">Balance at 31/12/2007 </t>
  </si>
  <si>
    <t>Reversal of deferred taxation</t>
  </si>
  <si>
    <t>arising from waiver of real property</t>
  </si>
  <si>
    <t>gains tax</t>
  </si>
  <si>
    <t>31/12/2008</t>
  </si>
  <si>
    <t>31/12/2007</t>
  </si>
  <si>
    <t>Acquisition of additional shares in an</t>
  </si>
  <si>
    <t xml:space="preserve"> existing subsidiary company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</si>
</sst>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_);\(0\)"/>
    <numFmt numFmtId="167" formatCode="_(* #,##0_);_(* \(#,##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sz val="11"/>
      <name val="Tms Rmn"/>
      <family val="0"/>
    </font>
    <font>
      <b/>
      <u val="single"/>
      <sz val="11"/>
      <name val="Arial"/>
      <family val="2"/>
    </font>
    <font>
      <sz val="8"/>
      <name val="Arial"/>
      <family val="0"/>
    </font>
    <font>
      <b/>
      <u val="single"/>
      <sz val="10"/>
      <color indexed="8"/>
      <name val="Arial"/>
      <family val="2"/>
    </font>
    <font>
      <b/>
      <sz val="8"/>
      <color indexed="20"/>
      <name val="Arial"/>
      <family val="2"/>
    </font>
    <font>
      <b/>
      <i/>
      <sz val="11"/>
      <name val="Arial"/>
      <family val="2"/>
    </font>
    <font>
      <b/>
      <sz val="11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sz val="11"/>
      <color indexed="48"/>
      <name val="Arial"/>
      <family val="2"/>
    </font>
    <font>
      <sz val="11"/>
      <color indexed="12"/>
      <name val="Arial"/>
      <family val="2"/>
    </font>
    <font>
      <sz val="9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37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39" fontId="5" fillId="0" borderId="0" xfId="0" applyNumberFormat="1" applyFont="1" applyFill="1" applyBorder="1" applyAlignment="1">
      <alignment/>
    </xf>
    <xf numFmtId="0" fontId="6" fillId="0" borderId="0" xfId="0" applyFont="1" applyAlignment="1">
      <alignment horizontal="centerContinuous"/>
    </xf>
    <xf numFmtId="0" fontId="6" fillId="34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34" borderId="0" xfId="0" applyFont="1" applyFill="1" applyAlignment="1">
      <alignment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37" fontId="3" fillId="0" borderId="0" xfId="55" applyFont="1" applyFill="1" applyAlignment="1">
      <alignment horizontal="centerContinuous"/>
      <protection/>
    </xf>
    <xf numFmtId="37" fontId="2" fillId="0" borderId="0" xfId="55" applyFont="1" applyFill="1" applyAlignment="1">
      <alignment/>
      <protection/>
    </xf>
    <xf numFmtId="37" fontId="2" fillId="0" borderId="0" xfId="55" applyFont="1" applyFill="1" applyAlignment="1">
      <alignment horizontal="center"/>
      <protection/>
    </xf>
    <xf numFmtId="166" fontId="2" fillId="0" borderId="0" xfId="55" applyNumberFormat="1" applyFont="1" applyFill="1" applyAlignment="1">
      <alignment horizontal="center"/>
      <protection/>
    </xf>
    <xf numFmtId="37" fontId="10" fillId="0" borderId="0" xfId="55" applyFont="1" applyFill="1" applyAlignment="1">
      <alignment/>
      <protection/>
    </xf>
    <xf numFmtId="37" fontId="2" fillId="0" borderId="11" xfId="55" applyFont="1" applyFill="1" applyBorder="1" applyAlignment="1">
      <alignment horizontal="center"/>
      <protection/>
    </xf>
    <xf numFmtId="37" fontId="10" fillId="0" borderId="0" xfId="55" applyFont="1" applyFill="1" applyAlignment="1" quotePrefix="1">
      <alignment/>
      <protection/>
    </xf>
    <xf numFmtId="37" fontId="2" fillId="0" borderId="0" xfId="55" applyFont="1" applyFill="1" applyBorder="1" applyAlignment="1">
      <alignment horizontal="center"/>
      <protection/>
    </xf>
    <xf numFmtId="165" fontId="2" fillId="0" borderId="0" xfId="42" applyFont="1" applyFill="1" applyAlignment="1">
      <alignment/>
    </xf>
    <xf numFmtId="0" fontId="2" fillId="0" borderId="0" xfId="0" applyFont="1" applyAlignment="1">
      <alignment/>
    </xf>
    <xf numFmtId="37" fontId="2" fillId="0" borderId="12" xfId="55" applyFont="1" applyFill="1" applyBorder="1" applyAlignment="1">
      <alignment/>
      <protection/>
    </xf>
    <xf numFmtId="0" fontId="3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3" fillId="0" borderId="0" xfId="0" applyFont="1" applyAlignment="1">
      <alignment/>
    </xf>
    <xf numFmtId="0" fontId="2" fillId="0" borderId="13" xfId="0" applyFont="1" applyBorder="1" applyAlignment="1">
      <alignment/>
    </xf>
    <xf numFmtId="3" fontId="2" fillId="0" borderId="12" xfId="0" applyNumberFormat="1" applyFont="1" applyBorder="1" applyAlignment="1">
      <alignment/>
    </xf>
    <xf numFmtId="164" fontId="2" fillId="0" borderId="0" xfId="42" applyNumberFormat="1" applyFont="1" applyFill="1" applyAlignment="1">
      <alignment/>
    </xf>
    <xf numFmtId="164" fontId="2" fillId="0" borderId="12" xfId="42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3" fontId="2" fillId="0" borderId="14" xfId="0" applyNumberFormat="1" applyFont="1" applyFill="1" applyBorder="1" applyAlignment="1">
      <alignment horizontal="right"/>
    </xf>
    <xf numFmtId="37" fontId="2" fillId="0" borderId="0" xfId="0" applyNumberFormat="1" applyFont="1" applyFill="1" applyAlignment="1">
      <alignment/>
    </xf>
    <xf numFmtId="39" fontId="2" fillId="0" borderId="0" xfId="0" applyNumberFormat="1" applyFont="1" applyFill="1" applyAlignment="1">
      <alignment/>
    </xf>
    <xf numFmtId="39" fontId="2" fillId="0" borderId="15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39" fontId="2" fillId="0" borderId="0" xfId="0" applyNumberFormat="1" applyFont="1" applyFill="1" applyBorder="1" applyAlignment="1">
      <alignment horizontal="right"/>
    </xf>
    <xf numFmtId="165" fontId="2" fillId="0" borderId="0" xfId="42" applyFont="1" applyFill="1" applyAlignment="1">
      <alignment horizontal="left" indent="1"/>
    </xf>
    <xf numFmtId="37" fontId="2" fillId="0" borderId="0" xfId="55" applyFont="1" applyFill="1" applyBorder="1" applyAlignment="1">
      <alignment/>
      <protection/>
    </xf>
    <xf numFmtId="164" fontId="2" fillId="0" borderId="0" xfId="42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2" fillId="0" borderId="0" xfId="55" applyNumberFormat="1" applyFont="1" applyFill="1" applyAlignment="1">
      <alignment horizontal="center"/>
      <protection/>
    </xf>
    <xf numFmtId="14" fontId="7" fillId="0" borderId="0" xfId="0" applyNumberFormat="1" applyFont="1" applyAlignment="1" quotePrefix="1">
      <alignment horizontal="center"/>
    </xf>
    <xf numFmtId="0" fontId="0" fillId="0" borderId="0" xfId="0" applyFont="1" applyFill="1" applyAlignment="1">
      <alignment horizontal="center"/>
    </xf>
    <xf numFmtId="14" fontId="8" fillId="0" borderId="0" xfId="0" applyNumberFormat="1" applyFont="1" applyAlignment="1" quotePrefix="1">
      <alignment horizontal="center"/>
    </xf>
    <xf numFmtId="0" fontId="12" fillId="0" borderId="0" xfId="0" applyFont="1" applyAlignment="1">
      <alignment horizontal="center"/>
    </xf>
    <xf numFmtId="14" fontId="7" fillId="0" borderId="0" xfId="0" applyNumberFormat="1" applyFont="1" applyFill="1" applyAlignment="1" quotePrefix="1">
      <alignment horizontal="center"/>
    </xf>
    <xf numFmtId="14" fontId="7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37" fontId="2" fillId="0" borderId="0" xfId="55" applyFont="1" applyFill="1" applyAlignment="1">
      <alignment horizontal="right"/>
      <protection/>
    </xf>
    <xf numFmtId="164" fontId="2" fillId="0" borderId="0" xfId="42" applyNumberFormat="1" applyFont="1" applyFill="1" applyAlignment="1">
      <alignment horizontal="right"/>
    </xf>
    <xf numFmtId="37" fontId="14" fillId="0" borderId="0" xfId="55" applyFont="1" applyFill="1" applyAlignment="1">
      <alignment/>
      <protection/>
    </xf>
    <xf numFmtId="0" fontId="0" fillId="35" borderId="0" xfId="0" applyFont="1" applyFill="1" applyAlignment="1">
      <alignment/>
    </xf>
    <xf numFmtId="37" fontId="14" fillId="35" borderId="0" xfId="55" applyFont="1" applyFill="1" applyAlignment="1">
      <alignment/>
      <protection/>
    </xf>
    <xf numFmtId="0" fontId="0" fillId="0" borderId="0" xfId="0" applyFont="1" applyFill="1" applyAlignment="1">
      <alignment/>
    </xf>
    <xf numFmtId="37" fontId="15" fillId="0" borderId="0" xfId="55" applyFont="1" applyFill="1" applyAlignment="1">
      <alignment/>
      <protection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164" fontId="0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37" fontId="3" fillId="0" borderId="11" xfId="55" applyFont="1" applyFill="1" applyBorder="1" applyAlignment="1">
      <alignment horizontal="center"/>
      <protection/>
    </xf>
    <xf numFmtId="0" fontId="17" fillId="0" borderId="0" xfId="0" applyFont="1" applyAlignment="1">
      <alignment/>
    </xf>
    <xf numFmtId="1" fontId="3" fillId="34" borderId="0" xfId="0" applyNumberFormat="1" applyFont="1" applyFill="1" applyAlignment="1" quotePrefix="1">
      <alignment horizontal="center"/>
    </xf>
    <xf numFmtId="3" fontId="18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167" fontId="2" fillId="0" borderId="0" xfId="55" applyNumberFormat="1" applyFont="1" applyFill="1" applyBorder="1" applyAlignment="1">
      <alignment horizontal="center"/>
      <protection/>
    </xf>
    <xf numFmtId="165" fontId="2" fillId="0" borderId="0" xfId="42" applyFont="1" applyFill="1" applyBorder="1" applyAlignment="1">
      <alignment horizontal="center"/>
    </xf>
    <xf numFmtId="165" fontId="2" fillId="0" borderId="0" xfId="42" applyFont="1" applyFill="1" applyBorder="1" applyAlignment="1">
      <alignment/>
    </xf>
    <xf numFmtId="0" fontId="0" fillId="0" borderId="0" xfId="0" applyFont="1" applyBorder="1" applyAlignment="1">
      <alignment/>
    </xf>
    <xf numFmtId="167" fontId="2" fillId="0" borderId="11" xfId="55" applyNumberFormat="1" applyFont="1" applyFill="1" applyBorder="1" applyAlignment="1">
      <alignment horizontal="center"/>
      <protection/>
    </xf>
    <xf numFmtId="167" fontId="2" fillId="0" borderId="11" xfId="55" applyNumberFormat="1" applyFont="1" applyFill="1" applyBorder="1" applyAlignment="1">
      <alignment/>
      <protection/>
    </xf>
    <xf numFmtId="37" fontId="2" fillId="0" borderId="11" xfId="55" applyFont="1" applyFill="1" applyBorder="1" applyAlignment="1">
      <alignment/>
      <protection/>
    </xf>
    <xf numFmtId="164" fontId="2" fillId="0" borderId="11" xfId="42" applyNumberFormat="1" applyFont="1" applyFill="1" applyBorder="1" applyAlignment="1">
      <alignment horizontal="right"/>
    </xf>
    <xf numFmtId="37" fontId="0" fillId="0" borderId="0" xfId="55" applyFont="1" applyFill="1" applyAlignment="1">
      <alignment/>
      <protection/>
    </xf>
    <xf numFmtId="14" fontId="6" fillId="0" borderId="0" xfId="0" applyNumberFormat="1" applyFont="1" applyAlignment="1" quotePrefix="1">
      <alignment horizontal="center"/>
    </xf>
    <xf numFmtId="0" fontId="16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4" fontId="19" fillId="0" borderId="0" xfId="0" applyNumberFormat="1" applyFont="1" applyFill="1" applyAlignment="1">
      <alignment/>
    </xf>
    <xf numFmtId="3" fontId="2" fillId="0" borderId="11" xfId="0" applyNumberFormat="1" applyFont="1" applyFill="1" applyBorder="1" applyAlignment="1">
      <alignment horizontal="right"/>
    </xf>
    <xf numFmtId="14" fontId="20" fillId="0" borderId="0" xfId="0" applyNumberFormat="1" applyFont="1" applyFill="1" applyAlignment="1">
      <alignment/>
    </xf>
    <xf numFmtId="3" fontId="2" fillId="0" borderId="0" xfId="42" applyNumberFormat="1" applyFont="1" applyFill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S, P&amp;L - Dec 9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5</xdr:row>
      <xdr:rowOff>85725</xdr:rowOff>
    </xdr:from>
    <xdr:to>
      <xdr:col>6</xdr:col>
      <xdr:colOff>9525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4152900" y="1028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5</xdr:row>
      <xdr:rowOff>85725</xdr:rowOff>
    </xdr:from>
    <xdr:to>
      <xdr:col>4</xdr:col>
      <xdr:colOff>361950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2657475" y="10287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5</xdr:row>
      <xdr:rowOff>76200</xdr:rowOff>
    </xdr:from>
    <xdr:to>
      <xdr:col>9</xdr:col>
      <xdr:colOff>0</xdr:colOff>
      <xdr:row>5</xdr:row>
      <xdr:rowOff>76200</xdr:rowOff>
    </xdr:to>
    <xdr:sp>
      <xdr:nvSpPr>
        <xdr:cNvPr id="3" name="Line 3"/>
        <xdr:cNvSpPr>
          <a:spLocks/>
        </xdr:cNvSpPr>
      </xdr:nvSpPr>
      <xdr:spPr>
        <a:xfrm>
          <a:off x="6581775" y="1019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85725</xdr:rowOff>
    </xdr:from>
    <xdr:to>
      <xdr:col>7</xdr:col>
      <xdr:colOff>333375</xdr:colOff>
      <xdr:row>5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5010150" y="10287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6</xdr:col>
      <xdr:colOff>0</xdr:colOff>
      <xdr:row>10</xdr:row>
      <xdr:rowOff>171450</xdr:rowOff>
    </xdr:to>
    <xdr:sp>
      <xdr:nvSpPr>
        <xdr:cNvPr id="5" name="Rectangle 5"/>
        <xdr:cNvSpPr>
          <a:spLocks/>
        </xdr:cNvSpPr>
      </xdr:nvSpPr>
      <xdr:spPr>
        <a:xfrm>
          <a:off x="2619375" y="1143000"/>
          <a:ext cx="2009775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9</xdr:col>
      <xdr:colOff>0</xdr:colOff>
      <xdr:row>10</xdr:row>
      <xdr:rowOff>171450</xdr:rowOff>
    </xdr:to>
    <xdr:sp>
      <xdr:nvSpPr>
        <xdr:cNvPr id="6" name="Rectangle 6"/>
        <xdr:cNvSpPr>
          <a:spLocks/>
        </xdr:cNvSpPr>
      </xdr:nvSpPr>
      <xdr:spPr>
        <a:xfrm>
          <a:off x="5000625" y="1143000"/>
          <a:ext cx="2047875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zoomScale="85" zoomScaleNormal="85" zoomScalePageLayoutView="0" workbookViewId="0" topLeftCell="A4">
      <selection activeCell="D47" sqref="D47"/>
    </sheetView>
  </sheetViews>
  <sheetFormatPr defaultColWidth="9.140625" defaultRowHeight="12.75"/>
  <cols>
    <col min="1" max="1" width="10.00390625" style="1" customWidth="1"/>
    <col min="2" max="2" width="10.421875" style="1" customWidth="1"/>
    <col min="3" max="3" width="10.140625" style="5" bestFit="1" customWidth="1"/>
    <col min="4" max="4" width="9.140625" style="1" customWidth="1"/>
    <col min="5" max="5" width="8.7109375" style="1" customWidth="1"/>
    <col min="6" max="6" width="14.57421875" style="60" customWidth="1"/>
    <col min="7" max="7" width="10.28125" style="1" bestFit="1" customWidth="1"/>
    <col min="8" max="8" width="14.57421875" style="1" customWidth="1"/>
    <col min="9" max="9" width="10.7109375" style="1" customWidth="1"/>
    <col min="10" max="16384" width="9.140625" style="1" customWidth="1"/>
  </cols>
  <sheetData>
    <row r="1" spans="1:8" ht="15">
      <c r="A1" s="9" t="s">
        <v>79</v>
      </c>
      <c r="B1" s="9"/>
      <c r="C1" s="10"/>
      <c r="D1" s="11"/>
      <c r="E1" s="11"/>
      <c r="G1" s="121"/>
      <c r="H1" s="4"/>
    </row>
    <row r="2" spans="1:5" ht="15">
      <c r="A2" s="9" t="s">
        <v>147</v>
      </c>
      <c r="B2" s="9"/>
      <c r="C2" s="10"/>
      <c r="D2" s="11"/>
      <c r="E2" s="11"/>
    </row>
    <row r="3" spans="1:6" s="3" customFormat="1" ht="15">
      <c r="A3" s="39" t="s">
        <v>19</v>
      </c>
      <c r="B3" s="35"/>
      <c r="C3" s="35"/>
      <c r="F3" s="98"/>
    </row>
    <row r="4" spans="1:8" ht="15">
      <c r="A4" s="25" t="s">
        <v>146</v>
      </c>
      <c r="B4" s="26"/>
      <c r="C4" s="26"/>
      <c r="D4" s="26"/>
      <c r="E4" s="26"/>
      <c r="F4" s="129"/>
      <c r="H4" s="93"/>
    </row>
    <row r="5" spans="1:8" ht="15">
      <c r="A5" s="25"/>
      <c r="B5" s="26"/>
      <c r="C5" s="26"/>
      <c r="D5" s="26"/>
      <c r="E5" s="26"/>
      <c r="F5" s="38" t="s">
        <v>66</v>
      </c>
      <c r="G5" s="3"/>
      <c r="H5" s="38" t="s">
        <v>66</v>
      </c>
    </row>
    <row r="6" spans="1:8" ht="15">
      <c r="A6" s="25"/>
      <c r="B6" s="26"/>
      <c r="C6" s="26"/>
      <c r="D6" s="26"/>
      <c r="E6" s="26"/>
      <c r="F6" s="38" t="s">
        <v>67</v>
      </c>
      <c r="G6" s="3"/>
      <c r="H6" s="38" t="s">
        <v>28</v>
      </c>
    </row>
    <row r="7" spans="1:8" ht="15">
      <c r="A7" s="25"/>
      <c r="B7" s="26"/>
      <c r="C7" s="26"/>
      <c r="D7" s="26"/>
      <c r="E7" s="26"/>
      <c r="F7" s="38" t="s">
        <v>65</v>
      </c>
      <c r="G7" s="3"/>
      <c r="H7" s="38" t="s">
        <v>62</v>
      </c>
    </row>
    <row r="8" spans="1:8" ht="15">
      <c r="A8" s="25"/>
      <c r="B8" s="26"/>
      <c r="C8" s="26"/>
      <c r="D8" s="26"/>
      <c r="E8" s="26"/>
      <c r="F8" s="38" t="s">
        <v>29</v>
      </c>
      <c r="G8" s="3"/>
      <c r="H8" s="38" t="s">
        <v>63</v>
      </c>
    </row>
    <row r="9" spans="1:8" ht="15">
      <c r="A9" s="25"/>
      <c r="B9" s="26"/>
      <c r="C9" s="26"/>
      <c r="D9" s="26"/>
      <c r="E9" s="26"/>
      <c r="F9" s="104" t="s">
        <v>148</v>
      </c>
      <c r="G9" s="3"/>
      <c r="H9" s="104" t="s">
        <v>133</v>
      </c>
    </row>
    <row r="10" spans="1:11" ht="15">
      <c r="A10" s="23"/>
      <c r="B10" s="35"/>
      <c r="C10" s="35"/>
      <c r="F10" s="38" t="s">
        <v>64</v>
      </c>
      <c r="G10" s="3"/>
      <c r="H10" s="38" t="s">
        <v>144</v>
      </c>
      <c r="I10" s="59"/>
      <c r="J10" s="60"/>
      <c r="K10" s="59"/>
    </row>
    <row r="11" spans="3:11" ht="15">
      <c r="C11" s="1"/>
      <c r="F11" s="38" t="s">
        <v>0</v>
      </c>
      <c r="G11" s="37"/>
      <c r="H11" s="38" t="s">
        <v>0</v>
      </c>
      <c r="I11" s="59"/>
      <c r="J11" s="60"/>
      <c r="K11" s="59"/>
    </row>
    <row r="12" spans="1:11" ht="15.75">
      <c r="A12" s="97" t="s">
        <v>112</v>
      </c>
      <c r="C12" s="1"/>
      <c r="F12" s="99"/>
      <c r="G12" s="59"/>
      <c r="H12" s="99"/>
      <c r="I12" s="59"/>
      <c r="J12" s="60"/>
      <c r="K12" s="59"/>
    </row>
    <row r="13" spans="1:11" ht="15">
      <c r="A13" s="3" t="s">
        <v>116</v>
      </c>
      <c r="C13" s="1"/>
      <c r="F13" s="24"/>
      <c r="G13" s="60"/>
      <c r="H13" s="60"/>
      <c r="I13" s="59"/>
      <c r="J13" s="60"/>
      <c r="K13" s="59"/>
    </row>
    <row r="14" spans="1:11" ht="15">
      <c r="A14" s="1" t="s">
        <v>1</v>
      </c>
      <c r="C14" s="1"/>
      <c r="F14" s="61">
        <f>324992+136</f>
        <v>325128</v>
      </c>
      <c r="G14" s="60"/>
      <c r="H14" s="61">
        <f>337133+266</f>
        <v>337399</v>
      </c>
      <c r="I14" s="59"/>
      <c r="J14" s="60"/>
      <c r="K14" s="59"/>
    </row>
    <row r="15" spans="1:11" ht="15">
      <c r="A15" s="60" t="s">
        <v>122</v>
      </c>
      <c r="C15" s="1"/>
      <c r="F15" s="61">
        <v>114909</v>
      </c>
      <c r="G15" s="60"/>
      <c r="H15" s="61">
        <v>114441</v>
      </c>
      <c r="I15" s="59"/>
      <c r="J15" s="60"/>
      <c r="K15" s="59"/>
    </row>
    <row r="16" spans="1:11" ht="15">
      <c r="A16" s="60" t="s">
        <v>104</v>
      </c>
      <c r="C16" s="1"/>
      <c r="F16" s="61">
        <v>137259</v>
      </c>
      <c r="G16" s="60"/>
      <c r="H16" s="61">
        <v>141019</v>
      </c>
      <c r="I16" s="59"/>
      <c r="J16" s="60"/>
      <c r="K16" s="59"/>
    </row>
    <row r="17" spans="1:11" ht="15">
      <c r="A17" s="60" t="s">
        <v>127</v>
      </c>
      <c r="C17" s="1"/>
      <c r="F17" s="61">
        <f>14600-1</f>
        <v>14599</v>
      </c>
      <c r="G17" s="60"/>
      <c r="H17" s="61">
        <v>14467</v>
      </c>
      <c r="I17" s="59"/>
      <c r="J17" s="60"/>
      <c r="K17" s="59"/>
    </row>
    <row r="18" spans="1:11" ht="15">
      <c r="A18" s="1" t="s">
        <v>2</v>
      </c>
      <c r="C18" s="1"/>
      <c r="F18" s="61">
        <v>1044</v>
      </c>
      <c r="G18" s="60"/>
      <c r="H18" s="61">
        <v>922</v>
      </c>
      <c r="I18" s="59"/>
      <c r="J18" s="54"/>
      <c r="K18" s="59"/>
    </row>
    <row r="19" spans="1:8" ht="14.25">
      <c r="A19" s="1" t="s">
        <v>3</v>
      </c>
      <c r="C19" s="1"/>
      <c r="F19" s="61">
        <v>227011</v>
      </c>
      <c r="G19" s="60"/>
      <c r="H19" s="61">
        <v>179435</v>
      </c>
    </row>
    <row r="20" spans="1:10" ht="14.25">
      <c r="A20" s="1" t="s">
        <v>4</v>
      </c>
      <c r="C20" s="1"/>
      <c r="F20" s="61">
        <v>282</v>
      </c>
      <c r="G20" s="60"/>
      <c r="H20" s="61">
        <v>323</v>
      </c>
      <c r="J20" s="2"/>
    </row>
    <row r="21" spans="3:8" ht="14.25">
      <c r="C21" s="1"/>
      <c r="F21" s="55">
        <f>SUM(F14:F20)</f>
        <v>820232</v>
      </c>
      <c r="G21" s="60"/>
      <c r="H21" s="69">
        <f>SUM(H14:H20)</f>
        <v>788006</v>
      </c>
    </row>
    <row r="22" spans="3:8" ht="14.25">
      <c r="C22" s="1"/>
      <c r="F22" s="61"/>
      <c r="G22" s="60"/>
      <c r="H22" s="60"/>
    </row>
    <row r="23" spans="1:8" ht="15">
      <c r="A23" s="3" t="s">
        <v>115</v>
      </c>
      <c r="C23" s="1"/>
      <c r="F23" s="24"/>
      <c r="G23" s="60"/>
      <c r="H23" s="60"/>
    </row>
    <row r="24" spans="1:8" ht="14.25">
      <c r="A24" s="1" t="s">
        <v>94</v>
      </c>
      <c r="C24" s="1"/>
      <c r="F24" s="61">
        <v>73815</v>
      </c>
      <c r="G24" s="60"/>
      <c r="H24" s="61">
        <v>111347</v>
      </c>
    </row>
    <row r="25" spans="1:8" ht="14.25">
      <c r="A25" s="1" t="s">
        <v>5</v>
      </c>
      <c r="C25" s="1"/>
      <c r="F25" s="61">
        <v>104844</v>
      </c>
      <c r="G25" s="60"/>
      <c r="H25" s="61">
        <f>178941-3</f>
        <v>178938</v>
      </c>
    </row>
    <row r="26" spans="1:8" ht="14.25">
      <c r="A26" s="1" t="s">
        <v>6</v>
      </c>
      <c r="C26" s="1"/>
      <c r="F26" s="61">
        <f>79383+663</f>
        <v>80046</v>
      </c>
      <c r="G26" s="60"/>
      <c r="H26" s="61">
        <f>105887-105887+106645</f>
        <v>106645</v>
      </c>
    </row>
    <row r="27" spans="1:9" ht="14.25">
      <c r="A27" s="1" t="s">
        <v>7</v>
      </c>
      <c r="C27" s="1"/>
      <c r="F27" s="61">
        <f>8757-665</f>
        <v>8092</v>
      </c>
      <c r="G27" s="60"/>
      <c r="H27" s="61">
        <f>12071-125-11946+11211</f>
        <v>11211</v>
      </c>
      <c r="I27" s="2"/>
    </row>
    <row r="28" spans="1:8" ht="14.25">
      <c r="A28" s="1" t="s">
        <v>70</v>
      </c>
      <c r="C28" s="1"/>
      <c r="F28" s="61">
        <v>535</v>
      </c>
      <c r="G28" s="60"/>
      <c r="H28" s="61">
        <f>508-508+471</f>
        <v>471</v>
      </c>
    </row>
    <row r="29" spans="1:8" ht="14.25">
      <c r="A29" s="1" t="s">
        <v>8</v>
      </c>
      <c r="C29" s="1"/>
      <c r="F29" s="61">
        <f>41193+266206</f>
        <v>307399</v>
      </c>
      <c r="G29" s="60"/>
      <c r="H29" s="61">
        <f>40695+156253</f>
        <v>196948</v>
      </c>
    </row>
    <row r="30" spans="3:10" ht="14.25">
      <c r="C30" s="1"/>
      <c r="F30" s="55">
        <f>SUM(F24:F29)</f>
        <v>574731</v>
      </c>
      <c r="G30" s="60"/>
      <c r="H30" s="69">
        <f>SUM(H24:H29)</f>
        <v>605560</v>
      </c>
      <c r="J30" s="2"/>
    </row>
    <row r="31" spans="1:8" ht="16.5" thickBot="1">
      <c r="A31" s="97" t="s">
        <v>113</v>
      </c>
      <c r="F31" s="62">
        <f>F30+F21</f>
        <v>1394963</v>
      </c>
      <c r="G31" s="60"/>
      <c r="H31" s="62">
        <f>H30+H21</f>
        <v>1393566</v>
      </c>
    </row>
    <row r="32" spans="6:8" ht="14.25">
      <c r="F32" s="24"/>
      <c r="G32" s="60"/>
      <c r="H32" s="60"/>
    </row>
    <row r="33" spans="1:8" ht="15.75">
      <c r="A33" s="97" t="s">
        <v>114</v>
      </c>
      <c r="C33" s="1"/>
      <c r="F33" s="24"/>
      <c r="G33" s="60"/>
      <c r="H33" s="60"/>
    </row>
    <row r="34" spans="1:8" ht="15">
      <c r="A34" s="3" t="s">
        <v>130</v>
      </c>
      <c r="C34" s="1"/>
      <c r="F34" s="24"/>
      <c r="G34" s="60"/>
      <c r="H34" s="60"/>
    </row>
    <row r="35" spans="1:8" ht="14.25">
      <c r="A35" s="1" t="s">
        <v>13</v>
      </c>
      <c r="C35" s="1"/>
      <c r="F35" s="61">
        <v>241393</v>
      </c>
      <c r="G35" s="60"/>
      <c r="H35" s="63">
        <v>241393</v>
      </c>
    </row>
    <row r="36" spans="1:9" ht="14.25">
      <c r="A36" s="1" t="s">
        <v>14</v>
      </c>
      <c r="C36" s="1"/>
      <c r="F36" s="130">
        <f>1121069-241393+331-3540+921</f>
        <v>877388</v>
      </c>
      <c r="G36" s="60"/>
      <c r="H36" s="70">
        <f>1077896-H35</f>
        <v>836503</v>
      </c>
      <c r="I36" s="101"/>
    </row>
    <row r="37" spans="3:8" ht="14.25">
      <c r="C37" s="1"/>
      <c r="F37" s="61">
        <f>SUM(F35:F36)</f>
        <v>1118781</v>
      </c>
      <c r="G37" s="60"/>
      <c r="H37" s="63">
        <f>SUM(H35:H36)</f>
        <v>1077896</v>
      </c>
    </row>
    <row r="38" spans="1:8" ht="15">
      <c r="A38" s="3" t="s">
        <v>117</v>
      </c>
      <c r="C38" s="1"/>
      <c r="F38" s="61">
        <f>117464+1</f>
        <v>117465</v>
      </c>
      <c r="G38" s="60"/>
      <c r="H38" s="63">
        <f>104688-104688+108628</f>
        <v>108628</v>
      </c>
    </row>
    <row r="39" spans="1:8" ht="15">
      <c r="A39" s="98" t="s">
        <v>97</v>
      </c>
      <c r="C39" s="1"/>
      <c r="F39" s="55">
        <f>SUM(F37:F38)</f>
        <v>1236246</v>
      </c>
      <c r="G39" s="60"/>
      <c r="H39" s="69">
        <f>SUM(H37:H38)</f>
        <v>1186524</v>
      </c>
    </row>
    <row r="40" spans="6:8" ht="14.25">
      <c r="F40" s="24"/>
      <c r="G40" s="60"/>
      <c r="H40" s="60"/>
    </row>
    <row r="41" spans="1:8" ht="15">
      <c r="A41" s="3" t="s">
        <v>17</v>
      </c>
      <c r="F41" s="24"/>
      <c r="G41" s="60"/>
      <c r="H41" s="60"/>
    </row>
    <row r="42" spans="1:8" ht="14.25">
      <c r="A42" s="1" t="s">
        <v>92</v>
      </c>
      <c r="C42" s="1"/>
      <c r="F42" s="61">
        <f>9892-1</f>
        <v>9891</v>
      </c>
      <c r="G42" s="60"/>
      <c r="H42" s="61">
        <f>13279-13279+12483</f>
        <v>12483</v>
      </c>
    </row>
    <row r="43" spans="1:8" ht="14.25">
      <c r="A43" s="1" t="s">
        <v>16</v>
      </c>
      <c r="C43" s="1"/>
      <c r="F43" s="61">
        <f>8200-295-921</f>
        <v>6984</v>
      </c>
      <c r="G43" s="60"/>
      <c r="H43" s="61">
        <f>14621-516-14105+14077</f>
        <v>14077</v>
      </c>
    </row>
    <row r="44" spans="3:8" ht="10.5" customHeight="1">
      <c r="C44" s="1"/>
      <c r="F44" s="61"/>
      <c r="G44" s="60"/>
      <c r="H44" s="63"/>
    </row>
    <row r="45" spans="3:8" ht="14.25">
      <c r="C45" s="1"/>
      <c r="F45" s="55">
        <f>SUM(F42:F44)</f>
        <v>16875</v>
      </c>
      <c r="G45" s="60"/>
      <c r="H45" s="69">
        <f>SUM(H42:H44)</f>
        <v>26560</v>
      </c>
    </row>
    <row r="46" spans="1:8" ht="15">
      <c r="A46" s="3" t="s">
        <v>118</v>
      </c>
      <c r="C46" s="1"/>
      <c r="F46" s="61"/>
      <c r="G46" s="60"/>
      <c r="H46" s="60"/>
    </row>
    <row r="47" spans="1:8" ht="14.25">
      <c r="A47" s="1" t="s">
        <v>9</v>
      </c>
      <c r="C47" s="1"/>
      <c r="F47" s="61">
        <v>41381</v>
      </c>
      <c r="G47" s="60"/>
      <c r="H47" s="61">
        <f>46864+1-46865+47660</f>
        <v>47660</v>
      </c>
    </row>
    <row r="48" spans="1:8" ht="14.25">
      <c r="A48" s="1" t="s">
        <v>10</v>
      </c>
      <c r="C48" s="1"/>
      <c r="F48" s="61">
        <f>23682+1704</f>
        <v>25386</v>
      </c>
      <c r="G48" s="60"/>
      <c r="H48" s="61">
        <f>49001-49001+48976</f>
        <v>48976</v>
      </c>
    </row>
    <row r="49" spans="1:9" ht="14.25">
      <c r="A49" s="1" t="s">
        <v>11</v>
      </c>
      <c r="C49" s="1"/>
      <c r="F49" s="61">
        <f>59388-1519+241+3540</f>
        <v>61650</v>
      </c>
      <c r="G49" s="60"/>
      <c r="H49" s="61">
        <f>63100</f>
        <v>63100</v>
      </c>
      <c r="I49" s="2"/>
    </row>
    <row r="50" spans="1:8" ht="14.25">
      <c r="A50" s="1" t="s">
        <v>91</v>
      </c>
      <c r="C50" s="1"/>
      <c r="F50" s="61">
        <f>13513-88</f>
        <v>13425</v>
      </c>
      <c r="G50" s="60"/>
      <c r="H50" s="61">
        <f>20746</f>
        <v>20746</v>
      </c>
    </row>
    <row r="51" spans="1:8" ht="14.25">
      <c r="A51" s="1" t="s">
        <v>12</v>
      </c>
      <c r="C51" s="1"/>
      <c r="F51" s="61">
        <v>0</v>
      </c>
      <c r="G51" s="54"/>
      <c r="H51" s="61">
        <v>0</v>
      </c>
    </row>
    <row r="52" spans="3:8" ht="14.25">
      <c r="C52" s="1"/>
      <c r="F52" s="55">
        <f>SUM(F47:F51)</f>
        <v>141842</v>
      </c>
      <c r="G52" s="60"/>
      <c r="H52" s="69">
        <f>SUM(H47:H51)</f>
        <v>180482</v>
      </c>
    </row>
    <row r="53" spans="1:8" ht="15.75" thickBot="1">
      <c r="A53" s="3" t="s">
        <v>119</v>
      </c>
      <c r="C53" s="1"/>
      <c r="F53" s="62">
        <f>F52+F45</f>
        <v>158717</v>
      </c>
      <c r="G53" s="60"/>
      <c r="H53" s="62">
        <f>H52+H45</f>
        <v>207042</v>
      </c>
    </row>
    <row r="54" spans="1:9" ht="16.5" thickBot="1">
      <c r="A54" s="97" t="s">
        <v>120</v>
      </c>
      <c r="C54" s="1"/>
      <c r="F54" s="122">
        <f>F53+F39</f>
        <v>1394963</v>
      </c>
      <c r="G54" s="60"/>
      <c r="H54" s="71">
        <f>H53+H39</f>
        <v>1393566</v>
      </c>
      <c r="I54" s="2"/>
    </row>
    <row r="57" spans="1:9" ht="15">
      <c r="A57" s="133" t="s">
        <v>75</v>
      </c>
      <c r="B57" s="133"/>
      <c r="C57" s="133"/>
      <c r="D57" s="133"/>
      <c r="E57" s="133"/>
      <c r="F57" s="133"/>
      <c r="G57" s="133"/>
      <c r="H57" s="133"/>
      <c r="I57" s="39"/>
    </row>
    <row r="58" spans="1:9" ht="15">
      <c r="A58" s="133" t="s">
        <v>134</v>
      </c>
      <c r="B58" s="133"/>
      <c r="C58" s="133"/>
      <c r="D58" s="133"/>
      <c r="E58" s="133"/>
      <c r="F58" s="133"/>
      <c r="G58" s="133"/>
      <c r="H58" s="133"/>
      <c r="I58" s="39"/>
    </row>
    <row r="59" spans="1:9" ht="15">
      <c r="A59" s="133" t="s">
        <v>109</v>
      </c>
      <c r="B59" s="133"/>
      <c r="C59" s="133"/>
      <c r="D59" s="133"/>
      <c r="E59" s="133"/>
      <c r="F59" s="133"/>
      <c r="G59" s="133"/>
      <c r="H59" s="133"/>
      <c r="I59" s="39"/>
    </row>
    <row r="60" spans="1:9" ht="15">
      <c r="A60" s="37"/>
      <c r="B60" s="37"/>
      <c r="C60" s="37"/>
      <c r="D60" s="37"/>
      <c r="E60" s="37"/>
      <c r="F60" s="59"/>
      <c r="G60" s="37"/>
      <c r="H60" s="37"/>
      <c r="I60" s="39"/>
    </row>
    <row r="61" spans="1:9" ht="15">
      <c r="A61" s="37"/>
      <c r="B61" s="37"/>
      <c r="C61" s="37"/>
      <c r="D61" s="37"/>
      <c r="E61" s="37"/>
      <c r="F61" s="59"/>
      <c r="G61" s="37"/>
      <c r="H61" s="37"/>
      <c r="I61" s="39"/>
    </row>
    <row r="64" ht="14.25">
      <c r="F64" s="63"/>
    </row>
  </sheetData>
  <sheetProtection/>
  <mergeCells count="3">
    <mergeCell ref="A58:H58"/>
    <mergeCell ref="A57:H57"/>
    <mergeCell ref="A59:H59"/>
  </mergeCells>
  <printOptions/>
  <pageMargins left="0.748031496062992" right="0.748031496062992" top="0" bottom="0" header="0.511811023622047" footer="0.511811023622047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="95" zoomScaleNormal="95" zoomScalePageLayoutView="0" workbookViewId="0" topLeftCell="C1">
      <selection activeCell="K7" sqref="K7"/>
    </sheetView>
  </sheetViews>
  <sheetFormatPr defaultColWidth="9.140625" defaultRowHeight="12.75"/>
  <cols>
    <col min="1" max="3" width="9.140625" style="1" customWidth="1"/>
    <col min="4" max="4" width="11.8515625" style="1" bestFit="1" customWidth="1"/>
    <col min="5" max="5" width="13.140625" style="1" customWidth="1"/>
    <col min="6" max="6" width="17.00390625" style="1" customWidth="1"/>
    <col min="7" max="7" width="5.57421875" style="1" customWidth="1"/>
    <col min="8" max="8" width="12.57421875" style="1" customWidth="1"/>
    <col min="9" max="9" width="18.140625" style="1" customWidth="1"/>
    <col min="10" max="16384" width="9.140625" style="1" customWidth="1"/>
  </cols>
  <sheetData>
    <row r="1" spans="1:9" ht="15">
      <c r="A1" s="9" t="s">
        <v>79</v>
      </c>
      <c r="B1" s="9"/>
      <c r="C1" s="10"/>
      <c r="D1" s="11"/>
      <c r="E1" s="11"/>
      <c r="H1" s="121"/>
      <c r="I1" s="4"/>
    </row>
    <row r="2" spans="1:5" ht="15">
      <c r="A2" s="9" t="str">
        <f>ConsolBalanceSheet!A2</f>
        <v>Interim Financial Report For The Fourth Quarter</v>
      </c>
      <c r="B2" s="9"/>
      <c r="C2" s="10"/>
      <c r="D2" s="11"/>
      <c r="E2" s="11"/>
    </row>
    <row r="3" spans="1:4" ht="15">
      <c r="A3" s="39" t="s">
        <v>20</v>
      </c>
      <c r="B3" s="35"/>
      <c r="C3" s="35"/>
      <c r="D3" s="3"/>
    </row>
    <row r="4" spans="1:5" ht="15">
      <c r="A4" s="25" t="str">
        <f>ConsolBalanceSheet!A4</f>
        <v>For The 12 Months Ended 31 December 2008</v>
      </c>
      <c r="B4" s="26"/>
      <c r="C4" s="26"/>
      <c r="D4" s="26"/>
      <c r="E4" s="3"/>
    </row>
    <row r="5" spans="5:9" ht="14.25">
      <c r="E5" s="92"/>
      <c r="F5" s="129"/>
      <c r="G5" s="13"/>
      <c r="H5" s="131"/>
      <c r="I5" s="92"/>
    </row>
    <row r="6" spans="5:9" ht="15.75" customHeight="1">
      <c r="E6" s="16" t="s">
        <v>80</v>
      </c>
      <c r="F6" s="16"/>
      <c r="G6" s="13"/>
      <c r="H6" s="16" t="s">
        <v>81</v>
      </c>
      <c r="I6" s="16"/>
    </row>
    <row r="7" spans="5:9" ht="14.25">
      <c r="E7" s="95" t="s">
        <v>73</v>
      </c>
      <c r="F7" s="95" t="s">
        <v>28</v>
      </c>
      <c r="G7" s="18"/>
      <c r="H7" s="17" t="s">
        <v>73</v>
      </c>
      <c r="I7" s="17" t="s">
        <v>28</v>
      </c>
    </row>
    <row r="8" spans="5:9" ht="14.25">
      <c r="E8" s="95" t="s">
        <v>30</v>
      </c>
      <c r="F8" s="95" t="s">
        <v>30</v>
      </c>
      <c r="G8" s="18"/>
      <c r="H8" s="17" t="s">
        <v>30</v>
      </c>
      <c r="I8" s="17" t="s">
        <v>30</v>
      </c>
    </row>
    <row r="9" spans="5:9" ht="15" customHeight="1">
      <c r="E9" s="95" t="s">
        <v>29</v>
      </c>
      <c r="F9" s="95" t="s">
        <v>32</v>
      </c>
      <c r="G9" s="18"/>
      <c r="H9" s="17" t="s">
        <v>31</v>
      </c>
      <c r="I9" s="17" t="s">
        <v>32</v>
      </c>
    </row>
    <row r="10" spans="5:9" ht="14.25">
      <c r="E10" s="96"/>
      <c r="F10" s="95" t="s">
        <v>29</v>
      </c>
      <c r="G10" s="18"/>
      <c r="H10" s="17"/>
      <c r="I10" s="17" t="s">
        <v>33</v>
      </c>
    </row>
    <row r="11" spans="5:9" ht="14.25">
      <c r="E11" s="19"/>
      <c r="F11" s="17"/>
      <c r="G11" s="18"/>
      <c r="H11" s="17"/>
      <c r="I11" s="17"/>
    </row>
    <row r="12" spans="5:9" ht="14.25">
      <c r="E12" s="78" t="s">
        <v>148</v>
      </c>
      <c r="F12" s="82" t="s">
        <v>133</v>
      </c>
      <c r="G12" s="21"/>
      <c r="H12" s="20" t="str">
        <f>E12</f>
        <v>31/12/08</v>
      </c>
      <c r="I12" s="83" t="str">
        <f>F12</f>
        <v>31/12/07</v>
      </c>
    </row>
    <row r="13" spans="5:9" ht="14.25">
      <c r="E13" s="22" t="s">
        <v>0</v>
      </c>
      <c r="F13" s="22" t="s">
        <v>0</v>
      </c>
      <c r="G13" s="22"/>
      <c r="H13" s="22" t="s">
        <v>0</v>
      </c>
      <c r="I13" s="22" t="s">
        <v>0</v>
      </c>
    </row>
    <row r="14" spans="6:9" ht="15">
      <c r="F14" s="120"/>
      <c r="G14" s="98"/>
      <c r="H14" s="98"/>
      <c r="I14" s="120"/>
    </row>
    <row r="15" spans="1:10" ht="15">
      <c r="A15" s="1" t="s">
        <v>21</v>
      </c>
      <c r="E15" s="48">
        <v>284170</v>
      </c>
      <c r="F15" s="44">
        <v>319227</v>
      </c>
      <c r="G15" s="49"/>
      <c r="H15" s="48">
        <f>1380521+82</f>
        <v>1380603</v>
      </c>
      <c r="I15" s="48">
        <v>1117708</v>
      </c>
      <c r="J15" s="44"/>
    </row>
    <row r="16" spans="1:10" ht="15">
      <c r="A16" s="1" t="s">
        <v>23</v>
      </c>
      <c r="E16" s="48">
        <v>-238924</v>
      </c>
      <c r="F16" s="123">
        <v>-255957</v>
      </c>
      <c r="G16" s="49"/>
      <c r="H16" s="48">
        <f>-1155039-1</f>
        <v>-1155040</v>
      </c>
      <c r="I16" s="48">
        <v>-917755</v>
      </c>
      <c r="J16" s="123"/>
    </row>
    <row r="17" spans="5:9" ht="15.75" thickBot="1">
      <c r="E17" s="50"/>
      <c r="F17" s="124"/>
      <c r="G17" s="49"/>
      <c r="H17" s="50"/>
      <c r="I17" s="107"/>
    </row>
    <row r="18" spans="1:9" ht="14.25">
      <c r="A18" s="1" t="s">
        <v>24</v>
      </c>
      <c r="E18" s="125">
        <f>SUM(E15:E17)</f>
        <v>45246</v>
      </c>
      <c r="F18" s="123">
        <f>SUM(F15:F17)</f>
        <v>63270</v>
      </c>
      <c r="G18" s="125"/>
      <c r="H18" s="109">
        <f>SUM(H15:H17)</f>
        <v>225563</v>
      </c>
      <c r="I18" s="109">
        <f>SUM(I15:I17)</f>
        <v>199953</v>
      </c>
    </row>
    <row r="19" spans="1:9" ht="15">
      <c r="A19" s="1" t="s">
        <v>98</v>
      </c>
      <c r="E19" s="51">
        <v>11244</v>
      </c>
      <c r="F19" s="123">
        <v>9943</v>
      </c>
      <c r="G19" s="52"/>
      <c r="H19" s="51">
        <v>27407</v>
      </c>
      <c r="I19" s="51">
        <v>31288</v>
      </c>
    </row>
    <row r="20" spans="1:9" ht="14.25">
      <c r="A20" s="1" t="s">
        <v>25</v>
      </c>
      <c r="E20" s="51">
        <v>-8045</v>
      </c>
      <c r="F20" s="123">
        <v>-8619</v>
      </c>
      <c r="G20" s="46"/>
      <c r="H20" s="46">
        <v>-36369</v>
      </c>
      <c r="I20" s="46">
        <v>-29354</v>
      </c>
    </row>
    <row r="21" spans="1:9" ht="15">
      <c r="A21" s="1" t="s">
        <v>26</v>
      </c>
      <c r="E21" s="51">
        <v>-16955</v>
      </c>
      <c r="F21" s="123">
        <v>-13969</v>
      </c>
      <c r="G21" s="52"/>
      <c r="H21" s="51">
        <f>-57681+1661-3540</f>
        <v>-59560</v>
      </c>
      <c r="I21" s="51">
        <f>-53682+423</f>
        <v>-53259</v>
      </c>
    </row>
    <row r="22" spans="1:9" ht="14.25">
      <c r="A22" s="1" t="s">
        <v>99</v>
      </c>
      <c r="E22" s="51">
        <v>-32342</v>
      </c>
      <c r="F22" s="123">
        <v>-13156</v>
      </c>
      <c r="G22" s="46"/>
      <c r="H22" s="46">
        <f>-50557-1800</f>
        <v>-52357</v>
      </c>
      <c r="I22" s="46">
        <f>-25927-423</f>
        <v>-26350</v>
      </c>
    </row>
    <row r="23" spans="1:9" ht="15">
      <c r="A23" s="1" t="s">
        <v>27</v>
      </c>
      <c r="E23" s="51">
        <v>-551</v>
      </c>
      <c r="F23" s="109">
        <v>-1069</v>
      </c>
      <c r="G23" s="52"/>
      <c r="H23" s="51">
        <v>-2825</v>
      </c>
      <c r="I23" s="51">
        <v>-4444</v>
      </c>
    </row>
    <row r="24" spans="1:9" ht="14.25">
      <c r="A24" s="1" t="s">
        <v>121</v>
      </c>
      <c r="E24" s="51">
        <v>181</v>
      </c>
      <c r="F24" s="109">
        <v>-1</v>
      </c>
      <c r="G24" s="46"/>
      <c r="H24" s="46">
        <v>180</v>
      </c>
      <c r="I24" s="46">
        <v>-2</v>
      </c>
    </row>
    <row r="25" spans="5:9" ht="15.75" thickBot="1">
      <c r="E25" s="53"/>
      <c r="F25" s="107"/>
      <c r="G25" s="52"/>
      <c r="H25" s="53"/>
      <c r="I25" s="45"/>
    </row>
    <row r="26" spans="1:9" ht="14.25">
      <c r="A26" s="1" t="s">
        <v>100</v>
      </c>
      <c r="E26" s="109">
        <f>SUM(E18:E25)</f>
        <v>-1222</v>
      </c>
      <c r="F26" s="109">
        <f>SUM(F18:F25)</f>
        <v>36399</v>
      </c>
      <c r="G26" s="109"/>
      <c r="H26" s="109">
        <f>SUM(H18:H25)</f>
        <v>102039</v>
      </c>
      <c r="I26" s="44">
        <f>SUM(I18:I25)</f>
        <v>117832</v>
      </c>
    </row>
    <row r="27" spans="5:9" ht="14.25">
      <c r="E27" s="109"/>
      <c r="F27" s="109"/>
      <c r="G27" s="109"/>
      <c r="H27" s="109"/>
      <c r="I27" s="44"/>
    </row>
    <row r="28" spans="1:9" ht="15">
      <c r="A28" s="1" t="s">
        <v>105</v>
      </c>
      <c r="E28" s="51">
        <v>593</v>
      </c>
      <c r="F28" s="109">
        <v>-9164</v>
      </c>
      <c r="G28" s="52"/>
      <c r="H28" s="51">
        <f>-33354-1+372+921</f>
        <v>-32062</v>
      </c>
      <c r="I28" s="51">
        <v>-31678</v>
      </c>
    </row>
    <row r="29" spans="5:9" ht="15" thickBot="1">
      <c r="E29" s="107"/>
      <c r="F29" s="107"/>
      <c r="G29" s="46"/>
      <c r="H29" s="107"/>
      <c r="I29" s="107"/>
    </row>
    <row r="30" spans="1:9" ht="14.25">
      <c r="A30" s="1" t="s">
        <v>101</v>
      </c>
      <c r="E30" s="125">
        <f>SUM(E26:E29)</f>
        <v>-629</v>
      </c>
      <c r="F30" s="125">
        <f>SUM(F26:F29)</f>
        <v>27235</v>
      </c>
      <c r="G30" s="125"/>
      <c r="H30" s="125">
        <f>SUM(H26:H29)</f>
        <v>69977</v>
      </c>
      <c r="I30" s="44">
        <f>SUM(I26:I29)</f>
        <v>86154</v>
      </c>
    </row>
    <row r="31" spans="5:9" ht="14.25">
      <c r="E31" s="125"/>
      <c r="F31" s="125"/>
      <c r="G31" s="125"/>
      <c r="H31" s="125"/>
      <c r="I31" s="44"/>
    </row>
    <row r="32" spans="1:9" ht="14.25">
      <c r="A32" s="1" t="s">
        <v>102</v>
      </c>
      <c r="E32" s="109"/>
      <c r="F32" s="109"/>
      <c r="G32" s="109"/>
      <c r="H32" s="109"/>
      <c r="I32" s="44"/>
    </row>
    <row r="33" spans="1:9" ht="14.25">
      <c r="A33" s="1" t="s">
        <v>103</v>
      </c>
      <c r="E33" s="109">
        <v>-3693</v>
      </c>
      <c r="F33" s="109">
        <v>26372</v>
      </c>
      <c r="G33" s="109"/>
      <c r="H33" s="109">
        <f>H30-H34</f>
        <v>63005</v>
      </c>
      <c r="I33" s="44">
        <f>I30-I34</f>
        <v>84426</v>
      </c>
    </row>
    <row r="34" spans="1:9" ht="14.25">
      <c r="A34" s="1" t="s">
        <v>15</v>
      </c>
      <c r="E34" s="46">
        <v>3064</v>
      </c>
      <c r="F34" s="46">
        <v>863</v>
      </c>
      <c r="G34" s="46"/>
      <c r="H34" s="46">
        <v>6972</v>
      </c>
      <c r="I34" s="47">
        <v>1728</v>
      </c>
    </row>
    <row r="35" spans="5:9" ht="15" thickBot="1">
      <c r="E35" s="126">
        <f>SUM(E33:E34)</f>
        <v>-629</v>
      </c>
      <c r="F35" s="126">
        <f>SUM(F33:F34)</f>
        <v>27235</v>
      </c>
      <c r="G35" s="46"/>
      <c r="H35" s="126">
        <f>SUM(H33:H34)</f>
        <v>69977</v>
      </c>
      <c r="I35" s="108">
        <f>SUM(I33:I34)</f>
        <v>86154</v>
      </c>
    </row>
    <row r="36" spans="1:9" ht="15.75" thickTop="1">
      <c r="A36" s="8"/>
      <c r="B36" s="14"/>
      <c r="C36" s="14"/>
      <c r="D36" s="15"/>
      <c r="E36" s="63"/>
      <c r="F36" s="63"/>
      <c r="G36" s="63"/>
      <c r="H36" s="63"/>
      <c r="I36" s="105"/>
    </row>
    <row r="37" spans="1:9" ht="14.25">
      <c r="A37" s="23" t="s">
        <v>22</v>
      </c>
      <c r="B37" s="23"/>
      <c r="C37" s="23"/>
      <c r="D37" s="56"/>
      <c r="E37" s="63"/>
      <c r="F37" s="64"/>
      <c r="G37" s="64"/>
      <c r="H37" s="64"/>
      <c r="I37" s="106"/>
    </row>
    <row r="38" spans="1:9" ht="14.25">
      <c r="A38" s="23" t="s">
        <v>106</v>
      </c>
      <c r="B38" s="23"/>
      <c r="C38" s="23"/>
      <c r="D38" s="56"/>
      <c r="E38" s="92"/>
      <c r="F38" s="92"/>
      <c r="G38" s="90"/>
      <c r="H38" s="92"/>
      <c r="I38" s="92"/>
    </row>
    <row r="39" spans="1:9" ht="14.25">
      <c r="A39" s="23" t="s">
        <v>107</v>
      </c>
      <c r="C39" s="23"/>
      <c r="E39" s="57">
        <f>(E33/239455)*100</f>
        <v>-1.5422521976989412</v>
      </c>
      <c r="F39" s="57">
        <f>(F33/239493)*100</f>
        <v>11.011595328464715</v>
      </c>
      <c r="G39" s="60"/>
      <c r="H39" s="57">
        <f>(H33/239464)*100</f>
        <v>26.310844218755218</v>
      </c>
      <c r="I39" s="57">
        <f>(I33/239504)*100</f>
        <v>35.25035072483132</v>
      </c>
    </row>
    <row r="40" spans="1:9" ht="15" thickBot="1">
      <c r="A40" s="23" t="s">
        <v>108</v>
      </c>
      <c r="C40" s="23"/>
      <c r="E40" s="58">
        <f>E39</f>
        <v>-1.5422521976989412</v>
      </c>
      <c r="F40" s="58">
        <f>F39</f>
        <v>11.011595328464715</v>
      </c>
      <c r="G40" s="24"/>
      <c r="H40" s="58">
        <f>H39</f>
        <v>26.310844218755218</v>
      </c>
      <c r="I40" s="58">
        <f>I39</f>
        <v>35.25035072483132</v>
      </c>
    </row>
    <row r="41" spans="1:9" ht="15" thickTop="1">
      <c r="A41" s="23"/>
      <c r="B41" s="23"/>
      <c r="C41" s="23"/>
      <c r="E41" s="65"/>
      <c r="F41" s="84"/>
      <c r="G41" s="24"/>
      <c r="H41" s="65"/>
      <c r="I41" s="84"/>
    </row>
    <row r="42" spans="1:7" ht="14.25">
      <c r="A42" s="23"/>
      <c r="B42" s="23"/>
      <c r="C42" s="23"/>
      <c r="E42" s="73"/>
      <c r="F42" s="13"/>
      <c r="G42" s="74"/>
    </row>
    <row r="43" spans="1:9" s="3" customFormat="1" ht="15">
      <c r="A43" s="134" t="s">
        <v>77</v>
      </c>
      <c r="B43" s="134"/>
      <c r="C43" s="134"/>
      <c r="D43" s="134"/>
      <c r="E43" s="134"/>
      <c r="F43" s="134"/>
      <c r="G43" s="134"/>
      <c r="H43" s="134"/>
      <c r="I43" s="134"/>
    </row>
    <row r="44" spans="1:9" s="13" customFormat="1" ht="12.75">
      <c r="A44" s="134" t="s">
        <v>135</v>
      </c>
      <c r="B44" s="134"/>
      <c r="C44" s="134"/>
      <c r="D44" s="134"/>
      <c r="E44" s="134"/>
      <c r="F44" s="134"/>
      <c r="G44" s="134"/>
      <c r="H44" s="134"/>
      <c r="I44" s="134"/>
    </row>
    <row r="45" spans="1:9" ht="15" customHeight="1">
      <c r="A45" s="134" t="s">
        <v>109</v>
      </c>
      <c r="B45" s="134"/>
      <c r="C45" s="134"/>
      <c r="D45" s="134"/>
      <c r="E45" s="134"/>
      <c r="F45" s="134"/>
      <c r="G45" s="134"/>
      <c r="H45" s="134"/>
      <c r="I45" s="134"/>
    </row>
    <row r="46" ht="15">
      <c r="B46" s="39" t="s">
        <v>18</v>
      </c>
    </row>
  </sheetData>
  <sheetProtection/>
  <mergeCells count="3">
    <mergeCell ref="A43:I43"/>
    <mergeCell ref="A44:I44"/>
    <mergeCell ref="A45:I45"/>
  </mergeCells>
  <printOptions/>
  <pageMargins left="0.36" right="0.4" top="1" bottom="1" header="0.5" footer="0.5"/>
  <pageSetup horizontalDpi="180" verticalDpi="18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22">
      <selection activeCell="H74" sqref="A74:IV86"/>
    </sheetView>
  </sheetViews>
  <sheetFormatPr defaultColWidth="9.140625" defaultRowHeight="12.75"/>
  <cols>
    <col min="3" max="3" width="14.421875" style="0" customWidth="1"/>
    <col min="4" max="4" width="10.8515625" style="0" customWidth="1"/>
    <col min="5" max="5" width="10.28125" style="0" customWidth="1"/>
    <col min="6" max="6" width="11.8515625" style="0" customWidth="1"/>
    <col min="7" max="7" width="13.140625" style="0" customWidth="1"/>
    <col min="8" max="8" width="10.421875" style="0" customWidth="1"/>
    <col min="9" max="9" width="12.00390625" style="0" customWidth="1"/>
    <col min="10" max="12" width="11.28125" style="0" customWidth="1"/>
    <col min="13" max="13" width="13.421875" style="0" customWidth="1"/>
  </cols>
  <sheetData>
    <row r="1" spans="1:13" s="13" customFormat="1" ht="15.75">
      <c r="A1" s="12" t="s">
        <v>79</v>
      </c>
      <c r="B1" s="9"/>
      <c r="C1" s="10"/>
      <c r="D1" s="11"/>
      <c r="E1" s="11"/>
      <c r="F1" s="11"/>
      <c r="G1" s="23"/>
      <c r="H1" s="23"/>
      <c r="I1" s="23"/>
      <c r="L1" s="121"/>
      <c r="M1" s="72"/>
    </row>
    <row r="2" spans="1:9" s="13" customFormat="1" ht="15.75">
      <c r="A2" s="12" t="str">
        <f>ConsolIncStatement!A2</f>
        <v>Interim Financial Report For The Fourth Quarter</v>
      </c>
      <c r="B2" s="9"/>
      <c r="C2" s="10"/>
      <c r="D2" s="11"/>
      <c r="E2" s="11"/>
      <c r="F2" s="11"/>
      <c r="G2" s="24"/>
      <c r="H2" s="24"/>
      <c r="I2" s="23"/>
    </row>
    <row r="3" spans="1:8" s="13" customFormat="1" ht="15">
      <c r="A3" s="25" t="s">
        <v>68</v>
      </c>
      <c r="B3" s="23"/>
      <c r="C3" s="23"/>
      <c r="D3" s="23"/>
      <c r="E3" s="23"/>
      <c r="F3" s="23"/>
      <c r="G3" s="24"/>
      <c r="H3" s="24"/>
    </row>
    <row r="4" spans="1:9" s="13" customFormat="1" ht="15">
      <c r="A4" s="25" t="str">
        <f>ConsolIncStatement!A4</f>
        <v>For The 12 Months Ended 31 December 2008</v>
      </c>
      <c r="B4" s="26"/>
      <c r="C4" s="26"/>
      <c r="D4" s="26"/>
      <c r="E4" s="26"/>
      <c r="F4" s="26"/>
      <c r="G4" s="23"/>
      <c r="H4" s="23"/>
      <c r="I4" s="129"/>
    </row>
    <row r="5" spans="4:13" s="13" customFormat="1" ht="14.25">
      <c r="D5" s="27" t="s">
        <v>18</v>
      </c>
      <c r="E5" s="27" t="s">
        <v>139</v>
      </c>
      <c r="F5" s="28"/>
      <c r="G5" s="27"/>
      <c r="H5" s="27"/>
      <c r="I5" s="27" t="s">
        <v>138</v>
      </c>
      <c r="J5" s="27"/>
      <c r="K5" s="27"/>
      <c r="L5" s="27"/>
      <c r="M5" s="29"/>
    </row>
    <row r="6" spans="1:16" s="13" customFormat="1" ht="14.25">
      <c r="A6" s="27"/>
      <c r="D6" s="28" t="s">
        <v>34</v>
      </c>
      <c r="E6" s="28" t="s">
        <v>34</v>
      </c>
      <c r="F6" s="28" t="s">
        <v>57</v>
      </c>
      <c r="G6" s="28" t="s">
        <v>58</v>
      </c>
      <c r="H6" s="29" t="s">
        <v>36</v>
      </c>
      <c r="I6" s="29" t="s">
        <v>35</v>
      </c>
      <c r="J6" s="28" t="s">
        <v>59</v>
      </c>
      <c r="K6" s="29"/>
      <c r="L6" s="29" t="s">
        <v>95</v>
      </c>
      <c r="M6" s="27"/>
      <c r="P6" s="33"/>
    </row>
    <row r="7" spans="1:16" s="13" customFormat="1" ht="15">
      <c r="A7" s="30"/>
      <c r="B7" s="90"/>
      <c r="C7" s="90"/>
      <c r="D7" s="31" t="s">
        <v>37</v>
      </c>
      <c r="E7" s="31" t="s">
        <v>38</v>
      </c>
      <c r="F7" s="31" t="s">
        <v>39</v>
      </c>
      <c r="G7" s="31" t="s">
        <v>39</v>
      </c>
      <c r="H7" s="31" t="s">
        <v>41</v>
      </c>
      <c r="I7" s="31" t="s">
        <v>40</v>
      </c>
      <c r="J7" s="31" t="s">
        <v>39</v>
      </c>
      <c r="K7" s="102" t="s">
        <v>42</v>
      </c>
      <c r="L7" s="31" t="s">
        <v>96</v>
      </c>
      <c r="M7" s="102" t="s">
        <v>42</v>
      </c>
      <c r="P7" s="33"/>
    </row>
    <row r="8" spans="1:16" s="13" customFormat="1" ht="15">
      <c r="A8" s="32"/>
      <c r="B8" s="90"/>
      <c r="C8" s="90"/>
      <c r="D8" s="33" t="s">
        <v>0</v>
      </c>
      <c r="E8" s="33" t="s">
        <v>0</v>
      </c>
      <c r="F8" s="33" t="s">
        <v>0</v>
      </c>
      <c r="G8" s="33" t="s">
        <v>0</v>
      </c>
      <c r="H8" s="33" t="s">
        <v>0</v>
      </c>
      <c r="I8" s="33" t="s">
        <v>0</v>
      </c>
      <c r="J8" s="33" t="s">
        <v>0</v>
      </c>
      <c r="K8" s="33"/>
      <c r="L8" s="33" t="s">
        <v>0</v>
      </c>
      <c r="M8" s="33" t="s">
        <v>0</v>
      </c>
      <c r="P8" s="33"/>
    </row>
    <row r="9" spans="1:16" s="13" customFormat="1" ht="14.25">
      <c r="A9" s="89" t="s">
        <v>137</v>
      </c>
      <c r="B9" s="88"/>
      <c r="C9" s="88"/>
      <c r="D9" s="27"/>
      <c r="E9" s="27"/>
      <c r="F9" s="27"/>
      <c r="G9" s="27"/>
      <c r="H9" s="27"/>
      <c r="I9" s="27"/>
      <c r="J9" s="27"/>
      <c r="K9" s="33"/>
      <c r="L9" s="33"/>
      <c r="M9" s="33"/>
      <c r="P9" s="33"/>
    </row>
    <row r="10" spans="1:16" s="13" customFormat="1" ht="14.25">
      <c r="A10" s="27" t="s">
        <v>140</v>
      </c>
      <c r="B10" s="90"/>
      <c r="C10" s="90"/>
      <c r="D10" s="27">
        <v>241393</v>
      </c>
      <c r="E10" s="27">
        <v>6952</v>
      </c>
      <c r="F10" s="27">
        <v>11263</v>
      </c>
      <c r="G10" s="27">
        <v>19509</v>
      </c>
      <c r="H10" s="27">
        <v>-3095</v>
      </c>
      <c r="I10" s="27">
        <v>799786</v>
      </c>
      <c r="J10" s="27">
        <v>2088</v>
      </c>
      <c r="K10" s="33">
        <f>SUM(D10:J10)</f>
        <v>1077896</v>
      </c>
      <c r="L10" s="77">
        <v>108628</v>
      </c>
      <c r="M10" s="86">
        <f>SUM(K10:L10)</f>
        <v>1186524</v>
      </c>
      <c r="P10" s="33"/>
    </row>
    <row r="11" spans="1:16" s="13" customFormat="1" ht="14.25">
      <c r="A11" s="118" t="s">
        <v>143</v>
      </c>
      <c r="D11" s="31"/>
      <c r="E11" s="114"/>
      <c r="F11" s="115"/>
      <c r="G11" s="114">
        <v>757</v>
      </c>
      <c r="H11" s="116"/>
      <c r="I11" s="116">
        <v>-757</v>
      </c>
      <c r="J11" s="114"/>
      <c r="K11" s="117">
        <f>SUM(D11:J11)</f>
        <v>0</v>
      </c>
      <c r="L11" s="116"/>
      <c r="M11" s="117">
        <f>SUM(K11:L11)</f>
        <v>0</v>
      </c>
      <c r="P11" s="110"/>
    </row>
    <row r="12" spans="1:16" s="13" customFormat="1" ht="14.25">
      <c r="A12" s="89" t="s">
        <v>141</v>
      </c>
      <c r="B12" s="88"/>
      <c r="C12" s="88"/>
      <c r="D12" s="27">
        <f>SUM(D10:D11)</f>
        <v>241393</v>
      </c>
      <c r="E12" s="27">
        <f aca="true" t="shared" si="0" ref="E12:J12">SUM(E10:E11)</f>
        <v>6952</v>
      </c>
      <c r="F12" s="27">
        <f t="shared" si="0"/>
        <v>11263</v>
      </c>
      <c r="G12" s="27">
        <f t="shared" si="0"/>
        <v>20266</v>
      </c>
      <c r="H12" s="27">
        <f t="shared" si="0"/>
        <v>-3095</v>
      </c>
      <c r="I12" s="27">
        <f t="shared" si="0"/>
        <v>799029</v>
      </c>
      <c r="J12" s="27">
        <f t="shared" si="0"/>
        <v>2088</v>
      </c>
      <c r="K12" s="77">
        <f>SUM(D12:J12)</f>
        <v>1077896</v>
      </c>
      <c r="L12" s="77">
        <v>108628</v>
      </c>
      <c r="M12" s="86">
        <f>SUM(K12:L12)</f>
        <v>1186524</v>
      </c>
      <c r="N12" s="79"/>
      <c r="P12" s="67"/>
    </row>
    <row r="13" spans="1:16" s="13" customFormat="1" ht="14.25">
      <c r="A13" s="27"/>
      <c r="D13" s="27"/>
      <c r="E13" s="27"/>
      <c r="F13" s="27"/>
      <c r="G13" s="27"/>
      <c r="H13" s="27"/>
      <c r="I13" s="27"/>
      <c r="J13" s="27"/>
      <c r="K13" s="27"/>
      <c r="L13" s="27"/>
      <c r="M13" s="86"/>
      <c r="P13" s="67"/>
    </row>
    <row r="14" spans="1:16" s="13" customFormat="1" ht="14.25">
      <c r="A14" s="27" t="s">
        <v>131</v>
      </c>
      <c r="D14" s="27"/>
      <c r="E14" s="27"/>
      <c r="F14" s="27"/>
      <c r="G14" s="27"/>
      <c r="H14" s="27"/>
      <c r="I14" s="27"/>
      <c r="J14" s="27"/>
      <c r="K14" s="27"/>
      <c r="L14" s="27">
        <v>120</v>
      </c>
      <c r="M14" s="86">
        <f>SUM(K14:L14)</f>
        <v>120</v>
      </c>
      <c r="P14" s="67"/>
    </row>
    <row r="15" spans="1:16" s="13" customFormat="1" ht="14.25">
      <c r="A15" s="27" t="s">
        <v>132</v>
      </c>
      <c r="D15" s="27"/>
      <c r="E15" s="27"/>
      <c r="F15" s="27"/>
      <c r="G15" s="27"/>
      <c r="H15" s="27"/>
      <c r="I15" s="27"/>
      <c r="J15" s="27"/>
      <c r="K15" s="27"/>
      <c r="L15" s="27"/>
      <c r="M15" s="86"/>
      <c r="P15" s="67"/>
    </row>
    <row r="16" spans="1:16" s="13" customFormat="1" ht="14.25">
      <c r="A16" s="27"/>
      <c r="D16" s="27"/>
      <c r="E16" s="27"/>
      <c r="F16" s="27"/>
      <c r="G16" s="27"/>
      <c r="H16" s="27"/>
      <c r="I16" s="27"/>
      <c r="J16" s="27"/>
      <c r="K16" s="27"/>
      <c r="L16" s="27"/>
      <c r="M16" s="86"/>
      <c r="P16" s="67"/>
    </row>
    <row r="17" spans="1:16" s="13" customFormat="1" ht="14.25">
      <c r="A17" s="27" t="s">
        <v>60</v>
      </c>
      <c r="D17" s="34"/>
      <c r="E17" s="34"/>
      <c r="F17" s="34"/>
      <c r="G17" s="42">
        <f>-4395+757+3638+7693+757-3336+16</f>
        <v>5130</v>
      </c>
      <c r="H17" s="34"/>
      <c r="I17" s="27"/>
      <c r="J17" s="34"/>
      <c r="K17" s="77">
        <f>SUM(D17:J17)</f>
        <v>5130</v>
      </c>
      <c r="L17" s="42">
        <f>-2385-34+2419-630+630-4983+1</f>
        <v>-4982</v>
      </c>
      <c r="M17" s="86">
        <f>SUM(K17:L17)</f>
        <v>148</v>
      </c>
      <c r="P17" s="111"/>
    </row>
    <row r="18" spans="1:16" s="13" customFormat="1" ht="14.25">
      <c r="A18" s="27"/>
      <c r="D18" s="34"/>
      <c r="E18" s="34"/>
      <c r="F18" s="34"/>
      <c r="G18" s="34"/>
      <c r="H18" s="34"/>
      <c r="I18" s="27"/>
      <c r="J18" s="34"/>
      <c r="K18" s="77"/>
      <c r="L18" s="34"/>
      <c r="M18" s="86"/>
      <c r="P18" s="112"/>
    </row>
    <row r="19" spans="1:16" s="13" customFormat="1" ht="14.25">
      <c r="A19" s="27" t="s">
        <v>69</v>
      </c>
      <c r="D19" s="34"/>
      <c r="E19" s="34"/>
      <c r="F19" s="34"/>
      <c r="G19" s="34"/>
      <c r="H19" s="42">
        <f>-3139+3095-46-29</f>
        <v>-119</v>
      </c>
      <c r="I19" s="27"/>
      <c r="J19" s="42"/>
      <c r="K19" s="77">
        <f>SUM(D19:J19)</f>
        <v>-119</v>
      </c>
      <c r="L19" s="42"/>
      <c r="M19" s="86">
        <f>SUM(K19:L19)</f>
        <v>-119</v>
      </c>
      <c r="P19" s="112"/>
    </row>
    <row r="20" spans="1:16" s="13" customFormat="1" ht="14.25">
      <c r="A20" s="27"/>
      <c r="D20" s="34"/>
      <c r="E20" s="34"/>
      <c r="F20" s="34"/>
      <c r="G20" s="34"/>
      <c r="H20" s="34"/>
      <c r="I20" s="27"/>
      <c r="J20" s="34"/>
      <c r="K20" s="77"/>
      <c r="L20" s="34"/>
      <c r="M20" s="86"/>
      <c r="P20" s="112"/>
    </row>
    <row r="21" spans="1:16" s="13" customFormat="1" ht="14.25">
      <c r="A21" s="27" t="s">
        <v>156</v>
      </c>
      <c r="D21" s="34"/>
      <c r="E21" s="34"/>
      <c r="F21" s="34"/>
      <c r="G21" s="34"/>
      <c r="H21" s="34"/>
      <c r="I21" s="27"/>
      <c r="J21" s="34"/>
      <c r="K21" s="77"/>
      <c r="L21" s="77">
        <v>6727</v>
      </c>
      <c r="M21" s="86">
        <f>SUM(K21:L21)</f>
        <v>6727</v>
      </c>
      <c r="P21" s="112"/>
    </row>
    <row r="22" spans="1:16" s="13" customFormat="1" ht="14.25">
      <c r="A22" s="27" t="s">
        <v>157</v>
      </c>
      <c r="D22" s="34"/>
      <c r="E22" s="34"/>
      <c r="F22" s="34"/>
      <c r="G22" s="34"/>
      <c r="H22" s="34"/>
      <c r="I22" s="27"/>
      <c r="J22" s="34"/>
      <c r="K22" s="77"/>
      <c r="L22" s="34"/>
      <c r="M22" s="86"/>
      <c r="P22" s="112"/>
    </row>
    <row r="23" spans="1:16" s="13" customFormat="1" ht="14.25">
      <c r="A23" s="27"/>
      <c r="D23" s="34"/>
      <c r="E23" s="34"/>
      <c r="F23" s="34"/>
      <c r="G23" s="34"/>
      <c r="H23" s="34"/>
      <c r="I23" s="27"/>
      <c r="J23" s="34"/>
      <c r="K23" s="77"/>
      <c r="L23" s="34"/>
      <c r="M23" s="86"/>
      <c r="P23" s="112"/>
    </row>
    <row r="24" spans="1:16" s="13" customFormat="1" ht="14.25">
      <c r="A24" s="27" t="s">
        <v>101</v>
      </c>
      <c r="D24" s="27"/>
      <c r="E24" s="27"/>
      <c r="F24" s="27"/>
      <c r="G24" s="27"/>
      <c r="H24" s="34"/>
      <c r="I24" s="132">
        <f>66698-66698+65311-1+314-3540+921</f>
        <v>63005</v>
      </c>
      <c r="J24" s="34"/>
      <c r="K24" s="77">
        <f>SUM(D24:J24)</f>
        <v>63005</v>
      </c>
      <c r="L24" s="77">
        <f>3872-3872+3908-3908+6972+6726+1-6727</f>
        <v>6972</v>
      </c>
      <c r="M24" s="86">
        <f>SUM(K24:L24)</f>
        <v>69977</v>
      </c>
      <c r="P24" s="67"/>
    </row>
    <row r="25" spans="1:16" s="13" customFormat="1" ht="14.25">
      <c r="A25" s="27"/>
      <c r="D25" s="27"/>
      <c r="E25" s="27"/>
      <c r="F25" s="27"/>
      <c r="G25" s="27"/>
      <c r="H25" s="34"/>
      <c r="I25" s="66"/>
      <c r="J25" s="34"/>
      <c r="K25" s="77"/>
      <c r="L25" s="34"/>
      <c r="M25" s="86"/>
      <c r="P25" s="67"/>
    </row>
    <row r="26" spans="1:16" s="13" customFormat="1" ht="14.25">
      <c r="A26" s="27" t="s">
        <v>61</v>
      </c>
      <c r="D26" s="27"/>
      <c r="E26" s="27"/>
      <c r="F26" s="27"/>
      <c r="G26" s="27"/>
      <c r="H26" s="34"/>
      <c r="I26" s="42">
        <f>-19157-7974-1+1</f>
        <v>-27131</v>
      </c>
      <c r="J26" s="34"/>
      <c r="K26" s="77">
        <f>SUM(D26:J26)</f>
        <v>-27131</v>
      </c>
      <c r="L26" s="34"/>
      <c r="M26" s="86">
        <f>SUM(K26:L26)</f>
        <v>-27131</v>
      </c>
      <c r="N26" s="100"/>
      <c r="P26" s="67"/>
    </row>
    <row r="27" spans="1:16" s="13" customFormat="1" ht="14.25">
      <c r="A27" s="27"/>
      <c r="D27" s="27"/>
      <c r="E27" s="27"/>
      <c r="F27" s="27"/>
      <c r="G27" s="27"/>
      <c r="H27" s="27"/>
      <c r="I27" s="27"/>
      <c r="J27" s="27"/>
      <c r="K27" s="27"/>
      <c r="L27" s="27"/>
      <c r="M27" s="85"/>
      <c r="P27" s="67"/>
    </row>
    <row r="28" spans="1:16" s="13" customFormat="1" ht="15" thickBot="1">
      <c r="A28" s="89" t="s">
        <v>149</v>
      </c>
      <c r="B28" s="88"/>
      <c r="C28" s="88"/>
      <c r="D28" s="36">
        <f aca="true" t="shared" si="1" ref="D28:M28">SUM(D12:D27)</f>
        <v>241393</v>
      </c>
      <c r="E28" s="36">
        <f t="shared" si="1"/>
        <v>6952</v>
      </c>
      <c r="F28" s="36">
        <f t="shared" si="1"/>
        <v>11263</v>
      </c>
      <c r="G28" s="36">
        <f t="shared" si="1"/>
        <v>25396</v>
      </c>
      <c r="H28" s="36">
        <f t="shared" si="1"/>
        <v>-3214</v>
      </c>
      <c r="I28" s="36">
        <f t="shared" si="1"/>
        <v>834903</v>
      </c>
      <c r="J28" s="43">
        <f t="shared" si="1"/>
        <v>2088</v>
      </c>
      <c r="K28" s="43">
        <f t="shared" si="1"/>
        <v>1118781</v>
      </c>
      <c r="L28" s="43">
        <f t="shared" si="1"/>
        <v>117465</v>
      </c>
      <c r="M28" s="36">
        <f t="shared" si="1"/>
        <v>1236246</v>
      </c>
      <c r="N28" s="79"/>
      <c r="P28" s="67"/>
    </row>
    <row r="29" spans="1:16" s="13" customFormat="1" ht="15" thickTop="1">
      <c r="A29" s="27"/>
      <c r="D29" s="67"/>
      <c r="E29" s="67"/>
      <c r="F29" s="67"/>
      <c r="G29" s="67"/>
      <c r="H29" s="67"/>
      <c r="I29" s="67"/>
      <c r="J29" s="68"/>
      <c r="K29" s="68"/>
      <c r="L29" s="68"/>
      <c r="M29" s="67"/>
      <c r="P29" s="113"/>
    </row>
    <row r="30" spans="1:16" s="13" customFormat="1" ht="14.25">
      <c r="A30" s="27"/>
      <c r="D30" s="67"/>
      <c r="E30" s="67"/>
      <c r="F30" s="67"/>
      <c r="G30" s="67"/>
      <c r="H30" s="67"/>
      <c r="I30" s="67"/>
      <c r="J30" s="68"/>
      <c r="K30" s="68"/>
      <c r="L30" s="68"/>
      <c r="M30" s="67"/>
      <c r="P30" s="113"/>
    </row>
    <row r="31" spans="1:13" s="13" customFormat="1" ht="14.25">
      <c r="A31" s="27"/>
      <c r="D31" s="67"/>
      <c r="E31" s="67"/>
      <c r="F31" s="67"/>
      <c r="G31" s="67"/>
      <c r="H31" s="67"/>
      <c r="I31" s="67"/>
      <c r="J31" s="68"/>
      <c r="K31" s="68"/>
      <c r="L31" s="68"/>
      <c r="M31" s="67"/>
    </row>
    <row r="32" spans="1:14" s="13" customFormat="1" ht="15">
      <c r="A32" s="135" t="s">
        <v>74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</row>
    <row r="33" spans="1:14" s="13" customFormat="1" ht="15">
      <c r="A33" s="133" t="s">
        <v>136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</row>
    <row r="34" spans="1:13" s="13" customFormat="1" ht="15">
      <c r="A34" s="133" t="s">
        <v>111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</row>
    <row r="35" spans="1:12" s="13" customFormat="1" ht="14.25">
      <c r="A35" s="94"/>
      <c r="D35" s="67"/>
      <c r="E35" s="67"/>
      <c r="F35" s="67"/>
      <c r="G35" s="67"/>
      <c r="H35" s="67"/>
      <c r="I35" s="67"/>
      <c r="J35" s="68"/>
      <c r="K35" s="68"/>
      <c r="L35" s="68"/>
    </row>
    <row r="36" spans="1:12" s="13" customFormat="1" ht="14.25">
      <c r="A36" s="94"/>
      <c r="D36" s="67"/>
      <c r="E36" s="67"/>
      <c r="F36" s="67"/>
      <c r="G36" s="67"/>
      <c r="H36" s="67"/>
      <c r="I36" s="67"/>
      <c r="J36" s="68"/>
      <c r="K36" s="68"/>
      <c r="L36" s="68"/>
    </row>
    <row r="37" spans="1:13" s="13" customFormat="1" ht="14.25">
      <c r="A37" s="103"/>
      <c r="D37" s="67"/>
      <c r="E37" s="67"/>
      <c r="F37" s="67"/>
      <c r="G37" s="67"/>
      <c r="H37" s="67"/>
      <c r="I37" s="67"/>
      <c r="J37" s="68"/>
      <c r="K37" s="68"/>
      <c r="L37" s="68"/>
      <c r="M37" s="72"/>
    </row>
    <row r="38" spans="1:13" s="13" customFormat="1" ht="14.25">
      <c r="A38" s="103"/>
      <c r="D38" s="67"/>
      <c r="E38" s="67"/>
      <c r="F38" s="67"/>
      <c r="G38" s="67"/>
      <c r="H38" s="67"/>
      <c r="I38" s="67"/>
      <c r="J38" s="68"/>
      <c r="K38" s="68"/>
      <c r="L38" s="68"/>
      <c r="M38" s="72"/>
    </row>
    <row r="39" spans="4:13" s="13" customFormat="1" ht="14.25">
      <c r="D39" s="28" t="s">
        <v>34</v>
      </c>
      <c r="E39" s="28" t="s">
        <v>34</v>
      </c>
      <c r="F39" s="28" t="s">
        <v>57</v>
      </c>
      <c r="G39" s="28" t="s">
        <v>58</v>
      </c>
      <c r="H39" s="28" t="s">
        <v>59</v>
      </c>
      <c r="I39" s="29" t="s">
        <v>35</v>
      </c>
      <c r="J39" s="29" t="s">
        <v>36</v>
      </c>
      <c r="K39" s="29"/>
      <c r="L39" s="29" t="s">
        <v>95</v>
      </c>
      <c r="M39" s="27"/>
    </row>
    <row r="40" spans="1:13" s="13" customFormat="1" ht="15">
      <c r="A40" s="92"/>
      <c r="D40" s="31" t="s">
        <v>37</v>
      </c>
      <c r="E40" s="31" t="s">
        <v>38</v>
      </c>
      <c r="F40" s="31" t="s">
        <v>39</v>
      </c>
      <c r="G40" s="31" t="s">
        <v>39</v>
      </c>
      <c r="H40" s="31" t="s">
        <v>39</v>
      </c>
      <c r="I40" s="31" t="s">
        <v>40</v>
      </c>
      <c r="J40" s="31" t="s">
        <v>41</v>
      </c>
      <c r="K40" s="102" t="s">
        <v>42</v>
      </c>
      <c r="L40" s="31" t="s">
        <v>96</v>
      </c>
      <c r="M40" s="102" t="s">
        <v>42</v>
      </c>
    </row>
    <row r="41" spans="1:13" s="13" customFormat="1" ht="15">
      <c r="A41" s="91"/>
      <c r="D41" s="33" t="s">
        <v>0</v>
      </c>
      <c r="E41" s="33" t="s">
        <v>0</v>
      </c>
      <c r="F41" s="33" t="s">
        <v>0</v>
      </c>
      <c r="G41" s="33" t="s">
        <v>0</v>
      </c>
      <c r="H41" s="33" t="s">
        <v>0</v>
      </c>
      <c r="I41" s="33" t="s">
        <v>0</v>
      </c>
      <c r="J41" s="33" t="s">
        <v>0</v>
      </c>
      <c r="K41" s="33"/>
      <c r="L41" s="33" t="s">
        <v>0</v>
      </c>
      <c r="M41" s="33" t="s">
        <v>0</v>
      </c>
    </row>
    <row r="42" spans="1:13" s="13" customFormat="1" ht="14.25">
      <c r="A42" s="89" t="s">
        <v>129</v>
      </c>
      <c r="B42" s="88"/>
      <c r="C42" s="88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s="13" customFormat="1" ht="14.25">
      <c r="A43" s="27" t="s">
        <v>140</v>
      </c>
      <c r="B43" s="90"/>
      <c r="C43" s="90"/>
      <c r="D43" s="27">
        <v>241393</v>
      </c>
      <c r="E43" s="27">
        <v>6952</v>
      </c>
      <c r="F43" s="27">
        <v>10615</v>
      </c>
      <c r="G43" s="27">
        <f>28390</f>
        <v>28390</v>
      </c>
      <c r="H43" s="27">
        <v>2088</v>
      </c>
      <c r="I43" s="27">
        <f>753038-12722</f>
        <v>740316</v>
      </c>
      <c r="J43" s="27">
        <f>-2907</f>
        <v>-2907</v>
      </c>
      <c r="K43" s="33">
        <f>SUM(D43:J43)</f>
        <v>1026847</v>
      </c>
      <c r="L43" s="27">
        <f>104688-2157</f>
        <v>102531</v>
      </c>
      <c r="M43" s="27">
        <f>SUM(K43:L43)</f>
        <v>1129378</v>
      </c>
    </row>
    <row r="44" spans="1:13" s="13" customFormat="1" ht="14.25">
      <c r="A44" s="118" t="s">
        <v>143</v>
      </c>
      <c r="D44" s="31"/>
      <c r="E44" s="31"/>
      <c r="F44" s="31"/>
      <c r="G44" s="116">
        <v>5981</v>
      </c>
      <c r="H44" s="31"/>
      <c r="I44" s="31">
        <v>-5981</v>
      </c>
      <c r="J44" s="31"/>
      <c r="K44" s="117">
        <f>SUM(D44:J44)</f>
        <v>0</v>
      </c>
      <c r="L44" s="31"/>
      <c r="M44" s="117">
        <f>SUM(K44:L44)</f>
        <v>0</v>
      </c>
    </row>
    <row r="45" spans="1:13" s="13" customFormat="1" ht="14.25">
      <c r="A45" s="89" t="s">
        <v>142</v>
      </c>
      <c r="B45" s="88"/>
      <c r="C45" s="88"/>
      <c r="D45" s="27">
        <f>SUM(D43:D44)</f>
        <v>241393</v>
      </c>
      <c r="E45" s="27">
        <f aca="true" t="shared" si="2" ref="E45:L45">SUM(E43:E44)</f>
        <v>6952</v>
      </c>
      <c r="F45" s="27">
        <f t="shared" si="2"/>
        <v>10615</v>
      </c>
      <c r="G45" s="27">
        <f t="shared" si="2"/>
        <v>34371</v>
      </c>
      <c r="H45" s="27">
        <f t="shared" si="2"/>
        <v>2088</v>
      </c>
      <c r="I45" s="27">
        <f t="shared" si="2"/>
        <v>734335</v>
      </c>
      <c r="J45" s="27">
        <f t="shared" si="2"/>
        <v>-2907</v>
      </c>
      <c r="K45" s="77">
        <f>SUM(D45:J45)</f>
        <v>1026847</v>
      </c>
      <c r="L45" s="27">
        <f t="shared" si="2"/>
        <v>102531</v>
      </c>
      <c r="M45" s="27">
        <f>SUM(K45:L45)</f>
        <v>1129378</v>
      </c>
    </row>
    <row r="46" spans="1:13" s="13" customFormat="1" ht="14.25">
      <c r="A46" s="87"/>
      <c r="B46" s="90"/>
      <c r="C46" s="90"/>
      <c r="D46" s="27"/>
      <c r="E46" s="27"/>
      <c r="F46" s="27"/>
      <c r="G46" s="27"/>
      <c r="H46" s="27"/>
      <c r="I46" s="27"/>
      <c r="J46" s="77"/>
      <c r="K46" s="77"/>
      <c r="L46" s="77"/>
      <c r="M46" s="85"/>
    </row>
    <row r="47" spans="1:13" s="13" customFormat="1" ht="14.25">
      <c r="A47" s="27" t="s">
        <v>131</v>
      </c>
      <c r="B47" s="90"/>
      <c r="C47" s="90"/>
      <c r="D47" s="27"/>
      <c r="E47" s="27"/>
      <c r="F47" s="27"/>
      <c r="G47" s="27"/>
      <c r="H47" s="27"/>
      <c r="I47" s="27"/>
      <c r="J47" s="77"/>
      <c r="K47" s="77"/>
      <c r="L47" s="77">
        <v>110</v>
      </c>
      <c r="M47" s="77">
        <f>SUM(K47:L47)</f>
        <v>110</v>
      </c>
    </row>
    <row r="48" spans="1:13" s="13" customFormat="1" ht="14.25">
      <c r="A48" s="27" t="s">
        <v>132</v>
      </c>
      <c r="B48" s="90"/>
      <c r="C48" s="90"/>
      <c r="D48" s="27"/>
      <c r="E48" s="27"/>
      <c r="F48" s="27"/>
      <c r="G48" s="27"/>
      <c r="H48" s="27"/>
      <c r="I48" s="27"/>
      <c r="J48" s="77"/>
      <c r="K48" s="77"/>
      <c r="L48" s="77"/>
      <c r="M48" s="85"/>
    </row>
    <row r="49" spans="1:13" s="13" customFormat="1" ht="14.25">
      <c r="A49" s="27"/>
      <c r="B49" s="90"/>
      <c r="C49" s="90"/>
      <c r="D49" s="27"/>
      <c r="E49" s="27"/>
      <c r="F49" s="27"/>
      <c r="G49" s="27"/>
      <c r="H49" s="27"/>
      <c r="I49" s="27"/>
      <c r="J49" s="77"/>
      <c r="K49" s="77"/>
      <c r="L49" s="77"/>
      <c r="M49" s="85"/>
    </row>
    <row r="50" spans="1:13" s="13" customFormat="1" ht="14.25">
      <c r="A50" s="27" t="s">
        <v>60</v>
      </c>
      <c r="D50" s="28"/>
      <c r="E50" s="28"/>
      <c r="F50" s="28"/>
      <c r="G50" s="77">
        <v>-8881</v>
      </c>
      <c r="H50" s="28"/>
      <c r="I50" s="28"/>
      <c r="J50" s="28"/>
      <c r="K50" s="77">
        <f>SUM(D50:J50)</f>
        <v>-8881</v>
      </c>
      <c r="L50" s="77">
        <v>4251</v>
      </c>
      <c r="M50" s="85">
        <f>SUM(K50:L50)</f>
        <v>-4630</v>
      </c>
    </row>
    <row r="51" spans="1:13" s="13" customFormat="1" ht="14.25">
      <c r="A51" s="27"/>
      <c r="D51" s="67"/>
      <c r="E51" s="67"/>
      <c r="F51" s="67"/>
      <c r="G51" s="67"/>
      <c r="H51" s="67"/>
      <c r="I51" s="67"/>
      <c r="J51" s="68"/>
      <c r="K51" s="77"/>
      <c r="L51" s="68"/>
      <c r="M51" s="85"/>
    </row>
    <row r="52" spans="1:13" s="13" customFormat="1" ht="14.25">
      <c r="A52" s="27" t="s">
        <v>151</v>
      </c>
      <c r="D52" s="67"/>
      <c r="E52" s="67"/>
      <c r="F52" s="67"/>
      <c r="G52" s="67"/>
      <c r="H52" s="67"/>
      <c r="I52" s="67"/>
      <c r="J52" s="68"/>
      <c r="K52" s="77"/>
      <c r="L52" s="68"/>
      <c r="M52" s="85"/>
    </row>
    <row r="53" spans="1:13" s="13" customFormat="1" ht="14.25">
      <c r="A53" s="27" t="s">
        <v>152</v>
      </c>
      <c r="D53" s="67"/>
      <c r="E53" s="67"/>
      <c r="F53" s="67"/>
      <c r="G53" s="67"/>
      <c r="H53" s="67"/>
      <c r="I53" s="67"/>
      <c r="J53" s="68"/>
      <c r="K53" s="77"/>
      <c r="L53" s="68"/>
      <c r="M53" s="85"/>
    </row>
    <row r="54" spans="1:13" s="13" customFormat="1" ht="14.25">
      <c r="A54" s="27" t="s">
        <v>153</v>
      </c>
      <c r="D54" s="67"/>
      <c r="E54" s="67"/>
      <c r="F54" s="67">
        <v>648</v>
      </c>
      <c r="G54" s="67"/>
      <c r="H54" s="67"/>
      <c r="I54" s="67"/>
      <c r="J54" s="68"/>
      <c r="K54" s="77">
        <f>SUM(D54:J54)</f>
        <v>648</v>
      </c>
      <c r="L54" s="68">
        <v>8</v>
      </c>
      <c r="M54" s="85">
        <f>SUM(K54:L54)</f>
        <v>656</v>
      </c>
    </row>
    <row r="55" spans="1:13" s="13" customFormat="1" ht="14.25">
      <c r="A55" s="27"/>
      <c r="D55" s="67"/>
      <c r="E55" s="67"/>
      <c r="F55" s="67"/>
      <c r="G55" s="67"/>
      <c r="H55" s="67"/>
      <c r="I55" s="67"/>
      <c r="J55" s="68"/>
      <c r="K55" s="77"/>
      <c r="L55" s="68"/>
      <c r="M55" s="85"/>
    </row>
    <row r="56" spans="1:13" s="13" customFormat="1" ht="14.25">
      <c r="A56" s="27" t="s">
        <v>69</v>
      </c>
      <c r="D56" s="67"/>
      <c r="E56" s="67"/>
      <c r="F56" s="67"/>
      <c r="G56" s="67"/>
      <c r="H56" s="67"/>
      <c r="I56" s="67"/>
      <c r="J56" s="68">
        <v>-188</v>
      </c>
      <c r="K56" s="77">
        <f>SUM(D56:J56)</f>
        <v>-188</v>
      </c>
      <c r="L56" s="68"/>
      <c r="M56" s="77">
        <f>SUM(K56:L56)</f>
        <v>-188</v>
      </c>
    </row>
    <row r="57" spans="1:13" s="13" customFormat="1" ht="14.25">
      <c r="A57" s="27"/>
      <c r="D57" s="67"/>
      <c r="E57" s="67"/>
      <c r="F57" s="67"/>
      <c r="G57" s="67"/>
      <c r="H57" s="67"/>
      <c r="I57" s="67"/>
      <c r="J57" s="68"/>
      <c r="K57" s="77"/>
      <c r="L57" s="68"/>
      <c r="M57" s="85"/>
    </row>
    <row r="58" spans="1:13" s="13" customFormat="1" ht="14.25">
      <c r="A58" s="27" t="s">
        <v>101</v>
      </c>
      <c r="D58" s="67"/>
      <c r="E58" s="67"/>
      <c r="F58" s="67"/>
      <c r="G58" s="67"/>
      <c r="H58" s="67"/>
      <c r="I58" s="67">
        <v>84426</v>
      </c>
      <c r="J58" s="68"/>
      <c r="K58" s="77">
        <f>SUM(D58:J58)</f>
        <v>84426</v>
      </c>
      <c r="L58" s="68">
        <v>1728</v>
      </c>
      <c r="M58" s="85">
        <f>SUM(K58:L58)</f>
        <v>86154</v>
      </c>
    </row>
    <row r="59" spans="1:13" s="13" customFormat="1" ht="14.25">
      <c r="A59" s="27"/>
      <c r="D59" s="67"/>
      <c r="E59" s="67"/>
      <c r="F59" s="67"/>
      <c r="G59" s="67"/>
      <c r="H59" s="67"/>
      <c r="J59" s="68"/>
      <c r="K59" s="77"/>
      <c r="L59" s="68"/>
      <c r="M59" s="85"/>
    </row>
    <row r="60" spans="1:13" s="13" customFormat="1" ht="14.25">
      <c r="A60" s="27" t="s">
        <v>61</v>
      </c>
      <c r="D60" s="67"/>
      <c r="E60" s="67"/>
      <c r="F60" s="67"/>
      <c r="G60" s="67"/>
      <c r="H60" s="67"/>
      <c r="I60" s="77">
        <v>-24956</v>
      </c>
      <c r="J60" s="68"/>
      <c r="K60" s="77">
        <f>SUM(D60:J60)</f>
        <v>-24956</v>
      </c>
      <c r="L60" s="68"/>
      <c r="M60" s="77">
        <f>SUM(K60:L60)</f>
        <v>-24956</v>
      </c>
    </row>
    <row r="61" spans="1:12" s="13" customFormat="1" ht="14.25">
      <c r="A61" s="27"/>
      <c r="D61" s="67"/>
      <c r="E61" s="67"/>
      <c r="F61" s="67"/>
      <c r="G61" s="67"/>
      <c r="H61" s="67"/>
      <c r="I61" s="67"/>
      <c r="J61" s="68"/>
      <c r="K61" s="68"/>
      <c r="L61" s="68"/>
    </row>
    <row r="62" spans="1:13" s="13" customFormat="1" ht="15" thickBot="1">
      <c r="A62" s="89" t="s">
        <v>150</v>
      </c>
      <c r="B62" s="88"/>
      <c r="C62" s="88"/>
      <c r="D62" s="36">
        <f>SUM(D45:D61)</f>
        <v>241393</v>
      </c>
      <c r="E62" s="36">
        <f aca="true" t="shared" si="3" ref="E62:L62">SUM(E45:E61)</f>
        <v>6952</v>
      </c>
      <c r="F62" s="36">
        <f t="shared" si="3"/>
        <v>11263</v>
      </c>
      <c r="G62" s="36">
        <f t="shared" si="3"/>
        <v>25490</v>
      </c>
      <c r="H62" s="36">
        <f t="shared" si="3"/>
        <v>2088</v>
      </c>
      <c r="I62" s="36">
        <f t="shared" si="3"/>
        <v>793805</v>
      </c>
      <c r="J62" s="36">
        <f t="shared" si="3"/>
        <v>-3095</v>
      </c>
      <c r="K62" s="36">
        <f t="shared" si="3"/>
        <v>1077896</v>
      </c>
      <c r="L62" s="36">
        <f t="shared" si="3"/>
        <v>108628</v>
      </c>
      <c r="M62" s="36">
        <f>SUM(M45:M61)</f>
        <v>1186524</v>
      </c>
    </row>
    <row r="63" spans="1:13" s="13" customFormat="1" ht="15" thickTop="1">
      <c r="A63" s="87"/>
      <c r="B63" s="90"/>
      <c r="C63" s="90"/>
      <c r="D63" s="67"/>
      <c r="E63" s="67"/>
      <c r="F63" s="67"/>
      <c r="G63" s="67"/>
      <c r="H63" s="67"/>
      <c r="I63" s="67"/>
      <c r="J63" s="68"/>
      <c r="K63" s="68"/>
      <c r="L63" s="68"/>
      <c r="M63" s="67"/>
    </row>
    <row r="64" spans="1:14" s="1" customFormat="1" ht="15">
      <c r="A64" s="135" t="s">
        <v>74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</row>
    <row r="65" spans="1:14" s="1" customFormat="1" ht="15">
      <c r="A65" s="133" t="s">
        <v>128</v>
      </c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</row>
    <row r="66" spans="1:14" s="1" customFormat="1" ht="15">
      <c r="A66" s="133" t="s">
        <v>110</v>
      </c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37"/>
    </row>
    <row r="67" spans="1:14" s="1" customFormat="1" ht="1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</row>
    <row r="68" spans="1:14" s="1" customFormat="1" ht="1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</row>
    <row r="69" spans="1:14" s="1" customFormat="1" ht="1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</row>
    <row r="70" spans="1:14" s="1" customFormat="1" ht="1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</row>
    <row r="71" spans="1:14" s="1" customFormat="1" ht="1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</row>
    <row r="72" spans="1:14" s="1" customFormat="1" ht="1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</row>
  </sheetData>
  <sheetProtection/>
  <mergeCells count="6">
    <mergeCell ref="A66:M66"/>
    <mergeCell ref="A64:N64"/>
    <mergeCell ref="A65:N65"/>
    <mergeCell ref="A32:N32"/>
    <mergeCell ref="A33:N33"/>
    <mergeCell ref="A34:M34"/>
  </mergeCells>
  <printOptions/>
  <pageMargins left="0.25" right="0.25" top="0.9" bottom="0.9" header="0.5" footer="0.5"/>
  <pageSetup horizontalDpi="180" verticalDpi="18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1"/>
  <sheetViews>
    <sheetView tabSelected="1" zoomScale="75" zoomScaleNormal="75" zoomScalePageLayoutView="0" workbookViewId="0" topLeftCell="A13">
      <selection activeCell="A62" sqref="A62"/>
    </sheetView>
  </sheetViews>
  <sheetFormatPr defaultColWidth="9.140625" defaultRowHeight="12.75"/>
  <cols>
    <col min="1" max="1" width="8.7109375" style="1" customWidth="1"/>
    <col min="2" max="4" width="9.140625" style="1" customWidth="1"/>
    <col min="5" max="5" width="8.8515625" style="1" customWidth="1"/>
    <col min="6" max="6" width="9.140625" style="1" customWidth="1"/>
    <col min="7" max="7" width="9.57421875" style="1" customWidth="1"/>
    <col min="8" max="8" width="14.7109375" style="1" customWidth="1"/>
    <col min="9" max="9" width="13.7109375" style="1" customWidth="1"/>
    <col min="10" max="10" width="12.8515625" style="1" customWidth="1"/>
    <col min="11" max="16384" width="9.140625" style="1" customWidth="1"/>
  </cols>
  <sheetData>
    <row r="1" spans="9:10" ht="14.25">
      <c r="I1" s="121"/>
      <c r="J1" s="4"/>
    </row>
    <row r="2" spans="1:8" ht="15">
      <c r="A2" s="9" t="s">
        <v>79</v>
      </c>
      <c r="B2" s="9"/>
      <c r="C2" s="10"/>
      <c r="D2" s="11"/>
      <c r="E2" s="11"/>
      <c r="F2" s="11"/>
      <c r="H2" s="76"/>
    </row>
    <row r="3" spans="1:6" ht="15">
      <c r="A3" s="9" t="str">
        <f>ConsolEquity!A2</f>
        <v>Interim Financial Report For The Fourth Quarter</v>
      </c>
      <c r="B3" s="9"/>
      <c r="C3" s="10"/>
      <c r="D3" s="11"/>
      <c r="E3" s="11"/>
      <c r="F3" s="11"/>
    </row>
    <row r="4" spans="1:4" ht="15">
      <c r="A4" s="25" t="s">
        <v>56</v>
      </c>
      <c r="B4" s="23"/>
      <c r="C4" s="23"/>
      <c r="D4" s="23"/>
    </row>
    <row r="5" spans="1:4" ht="15">
      <c r="A5" s="25" t="str">
        <f>ConsolEquity!A4</f>
        <v>For The 12 Months Ended 31 December 2008</v>
      </c>
      <c r="B5" s="23"/>
      <c r="C5" s="23"/>
      <c r="D5" s="23"/>
    </row>
    <row r="6" spans="9:10" ht="14.25">
      <c r="I6" s="92"/>
      <c r="J6" s="92"/>
    </row>
    <row r="7" spans="9:10" ht="14.25">
      <c r="I7" s="22" t="s">
        <v>93</v>
      </c>
      <c r="J7" s="22" t="s">
        <v>93</v>
      </c>
    </row>
    <row r="8" spans="9:10" ht="14.25">
      <c r="I8" s="80" t="s">
        <v>154</v>
      </c>
      <c r="J8" s="119" t="s">
        <v>155</v>
      </c>
    </row>
    <row r="9" spans="9:10" ht="14.25">
      <c r="I9" s="81" t="s">
        <v>0</v>
      </c>
      <c r="J9" s="81" t="s">
        <v>0</v>
      </c>
    </row>
    <row r="10" ht="14.25">
      <c r="A10" s="1" t="s">
        <v>43</v>
      </c>
    </row>
    <row r="12" spans="1:10" ht="14.25">
      <c r="A12" s="1" t="s">
        <v>44</v>
      </c>
      <c r="I12" s="63">
        <v>102039</v>
      </c>
      <c r="J12" s="2">
        <v>117832</v>
      </c>
    </row>
    <row r="13" spans="1:9" ht="14.25">
      <c r="A13" s="1" t="s">
        <v>45</v>
      </c>
      <c r="I13" s="60"/>
    </row>
    <row r="14" spans="1:10" ht="14.25">
      <c r="A14" s="1" t="s">
        <v>82</v>
      </c>
      <c r="I14" s="63">
        <v>50360</v>
      </c>
      <c r="J14" s="63">
        <v>17332</v>
      </c>
    </row>
    <row r="15" spans="1:10" ht="14.25">
      <c r="A15" s="1" t="s">
        <v>83</v>
      </c>
      <c r="I15" s="63">
        <v>-23532</v>
      </c>
      <c r="J15" s="63">
        <v>-27266</v>
      </c>
    </row>
    <row r="16" spans="9:10" ht="15" thickBot="1">
      <c r="I16" s="127"/>
      <c r="J16" s="40"/>
    </row>
    <row r="17" spans="1:10" ht="14.25">
      <c r="A17" s="1" t="s">
        <v>46</v>
      </c>
      <c r="I17" s="63">
        <f>SUM(I12:I16)</f>
        <v>128867</v>
      </c>
      <c r="J17" s="2">
        <f>SUM(J12:J16)</f>
        <v>107898</v>
      </c>
    </row>
    <row r="18" spans="1:10" ht="14.25">
      <c r="A18" s="1" t="s">
        <v>84</v>
      </c>
      <c r="I18" s="63"/>
      <c r="J18" s="2"/>
    </row>
    <row r="19" spans="1:10" ht="14.25">
      <c r="A19" s="1" t="s">
        <v>85</v>
      </c>
      <c r="I19" s="63">
        <v>131931</v>
      </c>
      <c r="J19" s="2">
        <v>-109603</v>
      </c>
    </row>
    <row r="20" spans="1:10" ht="14.25">
      <c r="A20" s="1" t="s">
        <v>86</v>
      </c>
      <c r="I20" s="63">
        <v>-21096</v>
      </c>
      <c r="J20" s="2">
        <v>16431</v>
      </c>
    </row>
    <row r="21" spans="9:10" ht="15" thickBot="1">
      <c r="I21" s="127"/>
      <c r="J21" s="40"/>
    </row>
    <row r="22" spans="1:10" ht="14.25">
      <c r="A22" s="1" t="s">
        <v>47</v>
      </c>
      <c r="I22" s="63">
        <f>SUM(I17:I21)</f>
        <v>239702</v>
      </c>
      <c r="J22" s="2">
        <f>SUM(J17:J21)</f>
        <v>14726</v>
      </c>
    </row>
    <row r="23" spans="1:10" ht="14.25">
      <c r="A23" s="1" t="s">
        <v>48</v>
      </c>
      <c r="I23" s="63">
        <v>-3041</v>
      </c>
      <c r="J23" s="2">
        <v>-4664</v>
      </c>
    </row>
    <row r="24" spans="1:10" ht="14.25">
      <c r="A24" s="1" t="s">
        <v>49</v>
      </c>
      <c r="I24" s="63">
        <v>-44022</v>
      </c>
      <c r="J24" s="2">
        <v>-19574</v>
      </c>
    </row>
    <row r="25" ht="14.25">
      <c r="I25" s="60"/>
    </row>
    <row r="26" spans="1:10" ht="15" thickBot="1">
      <c r="A26" s="1" t="s">
        <v>50</v>
      </c>
      <c r="I26" s="128">
        <f>SUM(I22:I25)</f>
        <v>192639</v>
      </c>
      <c r="J26" s="7">
        <f>SUM(J22:J25)</f>
        <v>-9512</v>
      </c>
    </row>
    <row r="27" spans="1:9" ht="14.25">
      <c r="A27" s="1" t="s">
        <v>18</v>
      </c>
      <c r="I27" s="60"/>
    </row>
    <row r="28" ht="14.25">
      <c r="A28" s="1" t="s">
        <v>51</v>
      </c>
    </row>
    <row r="29" spans="1:10" ht="14.25">
      <c r="A29" s="1" t="s">
        <v>87</v>
      </c>
      <c r="I29" s="75">
        <v>-40844</v>
      </c>
      <c r="J29" s="75">
        <v>-12295</v>
      </c>
    </row>
    <row r="30" spans="1:10" ht="14.25">
      <c r="A30" s="1" t="s">
        <v>88</v>
      </c>
      <c r="I30" s="2">
        <v>-11779</v>
      </c>
      <c r="J30" s="2">
        <v>-2958</v>
      </c>
    </row>
    <row r="31" spans="9:10" ht="14.25">
      <c r="I31" s="6"/>
      <c r="J31" s="6"/>
    </row>
    <row r="32" spans="1:10" ht="15" thickBot="1">
      <c r="A32" s="1" t="s">
        <v>52</v>
      </c>
      <c r="I32" s="7">
        <f>SUM(I29:I31)</f>
        <v>-52623</v>
      </c>
      <c r="J32" s="7">
        <f>SUM(J29:J31)</f>
        <v>-15253</v>
      </c>
    </row>
    <row r="33" spans="9:10" ht="14.25">
      <c r="I33" s="6"/>
      <c r="J33" s="6"/>
    </row>
    <row r="34" spans="9:10" ht="14.25">
      <c r="I34" s="6"/>
      <c r="J34" s="6"/>
    </row>
    <row r="35" spans="1:10" ht="14.25">
      <c r="A35" s="1" t="s">
        <v>53</v>
      </c>
      <c r="I35" s="2"/>
      <c r="J35" s="2"/>
    </row>
    <row r="36" spans="1:10" ht="14.25">
      <c r="A36" s="1" t="s">
        <v>89</v>
      </c>
      <c r="I36" s="2">
        <v>-27131</v>
      </c>
      <c r="J36" s="2">
        <v>-24956</v>
      </c>
    </row>
    <row r="37" spans="1:10" ht="14.25">
      <c r="A37" s="1" t="s">
        <v>123</v>
      </c>
      <c r="I37" s="2">
        <v>-12293</v>
      </c>
      <c r="J37" s="2">
        <v>-20272</v>
      </c>
    </row>
    <row r="38" spans="1:10" ht="14.25">
      <c r="A38" s="1" t="s">
        <v>90</v>
      </c>
      <c r="I38" s="2">
        <v>-118</v>
      </c>
      <c r="J38" s="2">
        <v>-188</v>
      </c>
    </row>
    <row r="39" spans="9:10" ht="14.25">
      <c r="I39" s="2"/>
      <c r="J39" s="2"/>
    </row>
    <row r="40" spans="1:10" ht="15" thickBot="1">
      <c r="A40" s="1" t="s">
        <v>54</v>
      </c>
      <c r="I40" s="7">
        <f>SUM(I36:I39)</f>
        <v>-39542</v>
      </c>
      <c r="J40" s="7">
        <f>SUM(J36:J39)</f>
        <v>-45416</v>
      </c>
    </row>
    <row r="41" spans="9:10" ht="14.25">
      <c r="I41" s="6"/>
      <c r="J41" s="6"/>
    </row>
    <row r="43" spans="1:10" ht="14.25">
      <c r="A43" s="1" t="s">
        <v>55</v>
      </c>
      <c r="I43" s="2">
        <f>I40+I32+I26</f>
        <v>100474</v>
      </c>
      <c r="J43" s="2">
        <f>J40+J32+J26</f>
        <v>-70181</v>
      </c>
    </row>
    <row r="44" spans="1:10" ht="14.25">
      <c r="A44" s="1" t="s">
        <v>71</v>
      </c>
      <c r="I44" s="2">
        <v>1328</v>
      </c>
      <c r="J44" s="2">
        <v>759</v>
      </c>
    </row>
    <row r="45" spans="1:10" ht="14.25">
      <c r="A45" s="1" t="s">
        <v>72</v>
      </c>
      <c r="I45" s="2">
        <v>189923</v>
      </c>
      <c r="J45" s="2">
        <v>259345</v>
      </c>
    </row>
    <row r="46" spans="9:10" ht="14.25">
      <c r="I46" s="2"/>
      <c r="J46" s="2"/>
    </row>
    <row r="47" spans="1:10" ht="15" thickBot="1">
      <c r="A47" s="1" t="s">
        <v>145</v>
      </c>
      <c r="I47" s="41">
        <f>SUM(I43:I46)</f>
        <v>291725</v>
      </c>
      <c r="J47" s="41">
        <f>SUM(J43:J46)</f>
        <v>189923</v>
      </c>
    </row>
    <row r="48" ht="15" thickTop="1"/>
    <row r="49" spans="1:10" ht="14.25">
      <c r="A49" s="1" t="s">
        <v>76</v>
      </c>
      <c r="I49" s="6"/>
      <c r="J49" s="6"/>
    </row>
    <row r="50" spans="1:10" ht="14.25">
      <c r="A50" s="1" t="s">
        <v>124</v>
      </c>
      <c r="I50" s="6"/>
      <c r="J50" s="6"/>
    </row>
    <row r="51" spans="1:10" ht="14.25">
      <c r="A51" s="1" t="s">
        <v>125</v>
      </c>
      <c r="I51" s="6">
        <v>307399</v>
      </c>
      <c r="J51" s="6">
        <v>196948</v>
      </c>
    </row>
    <row r="52" spans="1:10" ht="14.25">
      <c r="A52" s="1" t="s">
        <v>126</v>
      </c>
      <c r="I52" s="6">
        <v>-15674</v>
      </c>
      <c r="J52" s="6">
        <v>-7025</v>
      </c>
    </row>
    <row r="53" spans="9:10" ht="15" thickBot="1">
      <c r="I53" s="41">
        <f>SUM(I51:I52)</f>
        <v>291725</v>
      </c>
      <c r="J53" s="41">
        <f>SUM(J51:J52)</f>
        <v>189923</v>
      </c>
    </row>
    <row r="54" spans="9:10" ht="15" thickTop="1">
      <c r="I54" s="2"/>
      <c r="J54" s="2"/>
    </row>
    <row r="55" spans="1:10" ht="15">
      <c r="A55" s="133" t="s">
        <v>78</v>
      </c>
      <c r="B55" s="133"/>
      <c r="C55" s="133"/>
      <c r="D55" s="133"/>
      <c r="E55" s="133"/>
      <c r="F55" s="133"/>
      <c r="G55" s="133"/>
      <c r="H55" s="133"/>
      <c r="I55" s="133"/>
      <c r="J55" s="133"/>
    </row>
    <row r="56" spans="1:10" ht="15">
      <c r="A56" s="133" t="s">
        <v>134</v>
      </c>
      <c r="B56" s="133"/>
      <c r="C56" s="133"/>
      <c r="D56" s="133"/>
      <c r="E56" s="133"/>
      <c r="F56" s="133"/>
      <c r="G56" s="133"/>
      <c r="H56" s="133"/>
      <c r="I56" s="133"/>
      <c r="J56" s="133"/>
    </row>
    <row r="57" spans="1:10" ht="15">
      <c r="A57" s="133" t="s">
        <v>109</v>
      </c>
      <c r="B57" s="133"/>
      <c r="C57" s="133"/>
      <c r="D57" s="133"/>
      <c r="E57" s="133"/>
      <c r="F57" s="133"/>
      <c r="G57" s="133"/>
      <c r="H57" s="133"/>
      <c r="I57" s="133"/>
      <c r="J57" s="133"/>
    </row>
    <row r="62" ht="14.25">
      <c r="I62" s="2"/>
    </row>
    <row r="63" ht="14.25">
      <c r="I63" s="2"/>
    </row>
    <row r="64" ht="14.25">
      <c r="I64" s="2"/>
    </row>
    <row r="65" ht="14.25">
      <c r="I65" s="2"/>
    </row>
    <row r="66" ht="14.25">
      <c r="I66" s="2"/>
    </row>
    <row r="67" ht="14.25">
      <c r="I67" s="2"/>
    </row>
    <row r="68" ht="14.25">
      <c r="I68" s="2"/>
    </row>
    <row r="69" ht="14.25">
      <c r="I69" s="2"/>
    </row>
    <row r="70" ht="14.25">
      <c r="I70" s="2"/>
    </row>
    <row r="71" ht="14.25">
      <c r="I71" s="2"/>
    </row>
    <row r="72" ht="14.25">
      <c r="I72" s="2"/>
    </row>
    <row r="73" ht="14.25">
      <c r="I73" s="2"/>
    </row>
    <row r="74" ht="14.25">
      <c r="I74" s="2"/>
    </row>
    <row r="75" ht="14.25">
      <c r="I75" s="2"/>
    </row>
    <row r="76" ht="14.25">
      <c r="I76" s="2"/>
    </row>
    <row r="77" ht="14.25">
      <c r="I77" s="2"/>
    </row>
    <row r="78" ht="14.25">
      <c r="I78" s="2"/>
    </row>
    <row r="79" ht="14.25">
      <c r="I79" s="2"/>
    </row>
    <row r="80" ht="14.25">
      <c r="I80" s="2"/>
    </row>
    <row r="81" ht="14.25">
      <c r="I81" s="2"/>
    </row>
    <row r="82" ht="14.25">
      <c r="I82" s="2"/>
    </row>
    <row r="83" ht="14.25">
      <c r="I83" s="2"/>
    </row>
    <row r="84" ht="14.25">
      <c r="I84" s="2"/>
    </row>
    <row r="85" ht="14.25">
      <c r="I85" s="2"/>
    </row>
    <row r="86" ht="14.25">
      <c r="I86" s="2"/>
    </row>
    <row r="87" ht="14.25">
      <c r="I87" s="2"/>
    </row>
    <row r="88" ht="14.25">
      <c r="I88" s="2"/>
    </row>
    <row r="89" ht="14.25">
      <c r="I89" s="2"/>
    </row>
    <row r="90" ht="14.25">
      <c r="I90" s="2"/>
    </row>
    <row r="91" ht="14.25">
      <c r="I91" s="2"/>
    </row>
    <row r="92" ht="14.25">
      <c r="I92" s="2"/>
    </row>
    <row r="93" ht="14.25">
      <c r="I93" s="2"/>
    </row>
    <row r="94" ht="14.25">
      <c r="I94" s="2"/>
    </row>
    <row r="95" ht="14.25">
      <c r="I95" s="2"/>
    </row>
    <row r="96" ht="14.25">
      <c r="I96" s="2"/>
    </row>
    <row r="97" ht="14.25">
      <c r="I97" s="2"/>
    </row>
    <row r="98" ht="14.25">
      <c r="I98" s="2"/>
    </row>
    <row r="99" ht="14.25">
      <c r="I99" s="2"/>
    </row>
    <row r="100" ht="14.25">
      <c r="I100" s="2"/>
    </row>
    <row r="101" ht="14.25">
      <c r="I101" s="2"/>
    </row>
    <row r="102" ht="14.25">
      <c r="I102" s="2"/>
    </row>
    <row r="103" ht="14.25">
      <c r="I103" s="2"/>
    </row>
    <row r="104" ht="14.25">
      <c r="I104" s="2"/>
    </row>
    <row r="105" ht="14.25">
      <c r="I105" s="2"/>
    </row>
    <row r="106" ht="14.25">
      <c r="I106" s="2"/>
    </row>
    <row r="107" ht="14.25">
      <c r="I107" s="2"/>
    </row>
    <row r="108" ht="14.25">
      <c r="I108" s="2"/>
    </row>
    <row r="109" ht="14.25">
      <c r="I109" s="2"/>
    </row>
    <row r="110" ht="14.25">
      <c r="I110" s="2"/>
    </row>
    <row r="111" ht="14.25">
      <c r="I111" s="2"/>
    </row>
    <row r="112" ht="14.25">
      <c r="I112" s="2"/>
    </row>
    <row r="113" ht="14.25">
      <c r="I113" s="2"/>
    </row>
    <row r="114" ht="14.25">
      <c r="I114" s="2"/>
    </row>
    <row r="115" ht="14.25">
      <c r="I115" s="2"/>
    </row>
    <row r="116" ht="14.25">
      <c r="I116" s="2"/>
    </row>
    <row r="117" ht="14.25">
      <c r="I117" s="2"/>
    </row>
    <row r="118" ht="14.25">
      <c r="I118" s="2"/>
    </row>
    <row r="119" ht="14.25">
      <c r="I119" s="2"/>
    </row>
    <row r="120" ht="14.25">
      <c r="I120" s="2"/>
    </row>
    <row r="121" ht="14.25">
      <c r="I121" s="2"/>
    </row>
    <row r="122" ht="14.25">
      <c r="I122" s="2"/>
    </row>
    <row r="123" ht="14.25">
      <c r="I123" s="2"/>
    </row>
    <row r="124" ht="14.25">
      <c r="I124" s="2"/>
    </row>
    <row r="125" ht="14.25">
      <c r="I125" s="2"/>
    </row>
    <row r="126" ht="14.25">
      <c r="I126" s="2"/>
    </row>
    <row r="127" ht="14.25">
      <c r="I127" s="2"/>
    </row>
    <row r="128" ht="14.25">
      <c r="I128" s="2"/>
    </row>
    <row r="129" ht="14.25">
      <c r="I129" s="2"/>
    </row>
    <row r="130" ht="14.25">
      <c r="I130" s="2"/>
    </row>
    <row r="131" ht="14.25">
      <c r="I131" s="2"/>
    </row>
    <row r="132" ht="14.25">
      <c r="I132" s="2"/>
    </row>
    <row r="133" ht="14.25">
      <c r="I133" s="2"/>
    </row>
    <row r="134" ht="14.25">
      <c r="I134" s="2"/>
    </row>
    <row r="135" ht="14.25">
      <c r="I135" s="2"/>
    </row>
    <row r="136" ht="14.25">
      <c r="I136" s="2"/>
    </row>
    <row r="137" ht="14.25">
      <c r="I137" s="2"/>
    </row>
    <row r="138" ht="14.25">
      <c r="I138" s="2"/>
    </row>
    <row r="139" ht="14.25">
      <c r="I139" s="2"/>
    </row>
    <row r="140" ht="14.25">
      <c r="I140" s="2"/>
    </row>
    <row r="141" ht="14.25">
      <c r="I141" s="2"/>
    </row>
    <row r="142" ht="14.25">
      <c r="I142" s="2"/>
    </row>
    <row r="143" ht="14.25">
      <c r="I143" s="2"/>
    </row>
    <row r="144" ht="14.25">
      <c r="I144" s="2"/>
    </row>
    <row r="145" ht="14.25">
      <c r="I145" s="2"/>
    </row>
    <row r="146" ht="14.25">
      <c r="I146" s="2"/>
    </row>
    <row r="147" ht="14.25">
      <c r="I147" s="2"/>
    </row>
    <row r="148" ht="14.25">
      <c r="I148" s="2"/>
    </row>
    <row r="149" ht="14.25">
      <c r="I149" s="2"/>
    </row>
    <row r="150" ht="14.25">
      <c r="I150" s="2"/>
    </row>
    <row r="151" ht="14.25">
      <c r="I151" s="2"/>
    </row>
    <row r="152" ht="14.25">
      <c r="I152" s="2"/>
    </row>
    <row r="153" ht="14.25">
      <c r="I153" s="2"/>
    </row>
    <row r="154" ht="14.25">
      <c r="I154" s="2"/>
    </row>
    <row r="155" ht="14.25">
      <c r="I155" s="2"/>
    </row>
    <row r="156" ht="14.25">
      <c r="I156" s="2"/>
    </row>
    <row r="157" ht="14.25">
      <c r="I157" s="2"/>
    </row>
    <row r="158" ht="14.25">
      <c r="I158" s="2"/>
    </row>
    <row r="159" ht="14.25">
      <c r="I159" s="2"/>
    </row>
    <row r="160" ht="14.25">
      <c r="I160" s="2"/>
    </row>
    <row r="161" ht="14.25">
      <c r="I161" s="2"/>
    </row>
    <row r="162" ht="14.25">
      <c r="I162" s="2"/>
    </row>
    <row r="163" ht="14.25">
      <c r="I163" s="2"/>
    </row>
    <row r="164" ht="14.25">
      <c r="I164" s="2"/>
    </row>
    <row r="165" ht="14.25">
      <c r="I165" s="2"/>
    </row>
    <row r="166" ht="14.25">
      <c r="I166" s="2"/>
    </row>
    <row r="167" ht="14.25">
      <c r="I167" s="2"/>
    </row>
    <row r="168" ht="14.25">
      <c r="I168" s="2"/>
    </row>
    <row r="169" ht="14.25">
      <c r="I169" s="2"/>
    </row>
    <row r="170" ht="14.25">
      <c r="I170" s="2"/>
    </row>
    <row r="171" ht="14.25">
      <c r="I171" s="2"/>
    </row>
    <row r="172" ht="14.25">
      <c r="I172" s="2"/>
    </row>
    <row r="173" ht="14.25">
      <c r="I173" s="2"/>
    </row>
    <row r="174" ht="14.25">
      <c r="I174" s="2"/>
    </row>
    <row r="175" ht="14.25">
      <c r="I175" s="2"/>
    </row>
    <row r="176" ht="14.25">
      <c r="I176" s="2"/>
    </row>
    <row r="177" ht="14.25">
      <c r="I177" s="2"/>
    </row>
    <row r="178" ht="14.25">
      <c r="I178" s="2"/>
    </row>
    <row r="179" ht="14.25">
      <c r="I179" s="2"/>
    </row>
    <row r="180" ht="14.25">
      <c r="I180" s="2"/>
    </row>
    <row r="181" ht="14.25">
      <c r="I181" s="2"/>
    </row>
    <row r="182" ht="14.25">
      <c r="I182" s="2"/>
    </row>
    <row r="183" ht="14.25">
      <c r="I183" s="2"/>
    </row>
    <row r="184" ht="14.25">
      <c r="I184" s="2"/>
    </row>
    <row r="185" ht="14.25">
      <c r="I185" s="2"/>
    </row>
    <row r="186" ht="14.25">
      <c r="I186" s="2"/>
    </row>
    <row r="187" ht="14.25">
      <c r="I187" s="2"/>
    </row>
    <row r="188" ht="14.25">
      <c r="I188" s="2"/>
    </row>
    <row r="189" ht="14.25">
      <c r="I189" s="2"/>
    </row>
    <row r="190" ht="14.25">
      <c r="I190" s="2"/>
    </row>
    <row r="191" ht="14.25">
      <c r="I191" s="2"/>
    </row>
    <row r="192" ht="14.25">
      <c r="I192" s="2"/>
    </row>
    <row r="193" ht="14.25">
      <c r="I193" s="2"/>
    </row>
    <row r="194" ht="14.25">
      <c r="I194" s="2"/>
    </row>
    <row r="195" ht="14.25">
      <c r="I195" s="2"/>
    </row>
    <row r="196" ht="14.25">
      <c r="I196" s="2"/>
    </row>
    <row r="197" ht="14.25">
      <c r="I197" s="2"/>
    </row>
    <row r="198" ht="14.25">
      <c r="I198" s="2"/>
    </row>
    <row r="199" ht="14.25">
      <c r="I199" s="2"/>
    </row>
    <row r="200" ht="14.25">
      <c r="I200" s="2"/>
    </row>
    <row r="201" ht="14.25">
      <c r="I201" s="2"/>
    </row>
    <row r="202" ht="14.25">
      <c r="I202" s="2"/>
    </row>
    <row r="203" ht="14.25">
      <c r="I203" s="2"/>
    </row>
    <row r="204" ht="14.25">
      <c r="I204" s="2"/>
    </row>
    <row r="205" ht="14.25">
      <c r="I205" s="2"/>
    </row>
    <row r="206" ht="14.25">
      <c r="I206" s="2"/>
    </row>
    <row r="207" ht="14.25">
      <c r="I207" s="2"/>
    </row>
    <row r="208" ht="14.25">
      <c r="I208" s="2"/>
    </row>
    <row r="209" ht="14.25">
      <c r="I209" s="2"/>
    </row>
    <row r="210" ht="14.25">
      <c r="I210" s="2"/>
    </row>
    <row r="211" ht="14.25">
      <c r="I211" s="2"/>
    </row>
    <row r="212" ht="14.25">
      <c r="I212" s="2"/>
    </row>
    <row r="213" ht="14.25">
      <c r="I213" s="2"/>
    </row>
    <row r="214" ht="14.25">
      <c r="I214" s="2"/>
    </row>
    <row r="215" ht="14.25">
      <c r="I215" s="2"/>
    </row>
    <row r="216" ht="14.25">
      <c r="I216" s="2"/>
    </row>
    <row r="217" ht="14.25">
      <c r="I217" s="2"/>
    </row>
    <row r="218" ht="14.25">
      <c r="I218" s="2"/>
    </row>
    <row r="219" ht="14.25">
      <c r="I219" s="2"/>
    </row>
    <row r="220" ht="14.25">
      <c r="I220" s="2"/>
    </row>
    <row r="221" ht="14.25">
      <c r="I221" s="2"/>
    </row>
    <row r="222" ht="14.25">
      <c r="I222" s="2"/>
    </row>
    <row r="223" ht="14.25">
      <c r="I223" s="2"/>
    </row>
    <row r="224" ht="14.25">
      <c r="I224" s="2"/>
    </row>
    <row r="225" ht="14.25">
      <c r="I225" s="2"/>
    </row>
    <row r="226" ht="14.25">
      <c r="I226" s="2"/>
    </row>
    <row r="227" ht="14.25">
      <c r="I227" s="2"/>
    </row>
    <row r="228" ht="14.25">
      <c r="I228" s="2"/>
    </row>
    <row r="229" ht="14.25">
      <c r="I229" s="2"/>
    </row>
    <row r="230" ht="14.25">
      <c r="I230" s="2"/>
    </row>
    <row r="231" ht="14.25">
      <c r="I231" s="2"/>
    </row>
    <row r="232" ht="14.25">
      <c r="I232" s="2"/>
    </row>
    <row r="233" ht="14.25">
      <c r="I233" s="2"/>
    </row>
    <row r="234" ht="14.25">
      <c r="I234" s="2"/>
    </row>
    <row r="235" ht="14.25">
      <c r="I235" s="2"/>
    </row>
    <row r="236" ht="14.25">
      <c r="I236" s="2"/>
    </row>
    <row r="237" ht="14.25">
      <c r="I237" s="2"/>
    </row>
    <row r="238" ht="14.25">
      <c r="I238" s="2"/>
    </row>
    <row r="239" ht="14.25">
      <c r="I239" s="2"/>
    </row>
    <row r="240" ht="14.25">
      <c r="I240" s="2"/>
    </row>
    <row r="241" ht="14.25">
      <c r="I241" s="2"/>
    </row>
    <row r="242" ht="14.25">
      <c r="I242" s="2"/>
    </row>
    <row r="243" ht="14.25">
      <c r="I243" s="2"/>
    </row>
    <row r="244" ht="14.25">
      <c r="I244" s="2"/>
    </row>
    <row r="245" ht="14.25">
      <c r="I245" s="2"/>
    </row>
    <row r="246" ht="14.25">
      <c r="I246" s="2"/>
    </row>
    <row r="247" ht="14.25">
      <c r="I247" s="2"/>
    </row>
    <row r="248" ht="14.25">
      <c r="I248" s="2"/>
    </row>
    <row r="249" ht="14.25">
      <c r="I249" s="2"/>
    </row>
    <row r="250" ht="14.25">
      <c r="I250" s="2"/>
    </row>
    <row r="251" ht="14.25">
      <c r="I251" s="2"/>
    </row>
    <row r="252" ht="14.25">
      <c r="I252" s="2"/>
    </row>
    <row r="253" ht="14.25">
      <c r="I253" s="2"/>
    </row>
    <row r="254" ht="14.25">
      <c r="I254" s="2"/>
    </row>
    <row r="255" ht="14.25">
      <c r="I255" s="2"/>
    </row>
    <row r="256" ht="14.25">
      <c r="I256" s="2"/>
    </row>
    <row r="257" ht="14.25">
      <c r="I257" s="2"/>
    </row>
    <row r="258" ht="14.25">
      <c r="I258" s="2"/>
    </row>
    <row r="259" ht="14.25">
      <c r="I259" s="2"/>
    </row>
    <row r="260" ht="14.25">
      <c r="I260" s="2"/>
    </row>
    <row r="261" ht="14.25">
      <c r="I261" s="2"/>
    </row>
    <row r="262" ht="14.25">
      <c r="I262" s="2"/>
    </row>
    <row r="263" ht="14.25">
      <c r="I263" s="2"/>
    </row>
    <row r="264" ht="14.25">
      <c r="I264" s="2"/>
    </row>
    <row r="265" ht="14.25">
      <c r="I265" s="2"/>
    </row>
    <row r="266" ht="14.25">
      <c r="I266" s="2"/>
    </row>
    <row r="267" ht="14.25">
      <c r="I267" s="2"/>
    </row>
    <row r="268" ht="14.25">
      <c r="I268" s="2"/>
    </row>
    <row r="269" ht="14.25">
      <c r="I269" s="2"/>
    </row>
    <row r="270" ht="14.25">
      <c r="I270" s="2"/>
    </row>
    <row r="271" ht="14.25">
      <c r="I271" s="2"/>
    </row>
    <row r="272" ht="14.25">
      <c r="I272" s="2"/>
    </row>
    <row r="273" ht="14.25">
      <c r="I273" s="2"/>
    </row>
    <row r="274" ht="14.25">
      <c r="I274" s="2"/>
    </row>
    <row r="275" ht="14.25">
      <c r="I275" s="2"/>
    </row>
    <row r="276" ht="14.25">
      <c r="I276" s="2"/>
    </row>
    <row r="277" ht="14.25">
      <c r="I277" s="2"/>
    </row>
    <row r="278" ht="14.25">
      <c r="I278" s="2"/>
    </row>
    <row r="279" ht="14.25">
      <c r="I279" s="2"/>
    </row>
    <row r="280" ht="14.25">
      <c r="I280" s="2"/>
    </row>
    <row r="281" ht="14.25">
      <c r="I281" s="2"/>
    </row>
    <row r="282" ht="14.25">
      <c r="I282" s="2"/>
    </row>
    <row r="283" ht="14.25">
      <c r="I283" s="2"/>
    </row>
    <row r="284" ht="14.25">
      <c r="I284" s="2"/>
    </row>
    <row r="285" ht="14.25">
      <c r="I285" s="2"/>
    </row>
    <row r="286" ht="14.25">
      <c r="I286" s="2"/>
    </row>
    <row r="287" ht="14.25">
      <c r="I287" s="2"/>
    </row>
    <row r="288" ht="14.25">
      <c r="I288" s="2"/>
    </row>
    <row r="289" ht="14.25">
      <c r="I289" s="2"/>
    </row>
    <row r="290" ht="14.25">
      <c r="I290" s="2"/>
    </row>
    <row r="291" ht="14.25">
      <c r="I291" s="2"/>
    </row>
    <row r="292" ht="14.25">
      <c r="I292" s="2"/>
    </row>
    <row r="293" ht="14.25">
      <c r="I293" s="2"/>
    </row>
    <row r="294" ht="14.25">
      <c r="I294" s="2"/>
    </row>
    <row r="295" ht="14.25">
      <c r="I295" s="2"/>
    </row>
    <row r="296" ht="14.25">
      <c r="I296" s="2"/>
    </row>
    <row r="297" ht="14.25">
      <c r="I297" s="2"/>
    </row>
    <row r="298" ht="14.25">
      <c r="I298" s="2"/>
    </row>
    <row r="299" ht="14.25">
      <c r="I299" s="2"/>
    </row>
    <row r="300" ht="14.25">
      <c r="I300" s="2"/>
    </row>
    <row r="301" ht="14.25">
      <c r="I301" s="2"/>
    </row>
    <row r="302" ht="14.25">
      <c r="I302" s="2"/>
    </row>
    <row r="303" ht="14.25">
      <c r="I303" s="2"/>
    </row>
    <row r="304" ht="14.25">
      <c r="I304" s="2"/>
    </row>
    <row r="305" ht="14.25">
      <c r="I305" s="2"/>
    </row>
    <row r="306" ht="14.25">
      <c r="I306" s="2"/>
    </row>
    <row r="307" ht="14.25">
      <c r="I307" s="2"/>
    </row>
    <row r="308" ht="14.25">
      <c r="I308" s="2"/>
    </row>
    <row r="309" ht="14.25">
      <c r="I309" s="2"/>
    </row>
    <row r="310" ht="14.25">
      <c r="I310" s="2"/>
    </row>
    <row r="311" ht="14.25">
      <c r="I311" s="2"/>
    </row>
    <row r="312" ht="14.25">
      <c r="I312" s="2"/>
    </row>
    <row r="313" ht="14.25">
      <c r="I313" s="2"/>
    </row>
    <row r="314" ht="14.25">
      <c r="I314" s="2"/>
    </row>
    <row r="315" ht="14.25">
      <c r="I315" s="2"/>
    </row>
    <row r="316" ht="14.25">
      <c r="I316" s="2"/>
    </row>
    <row r="317" ht="14.25">
      <c r="I317" s="2"/>
    </row>
    <row r="318" ht="14.25">
      <c r="I318" s="2"/>
    </row>
    <row r="319" ht="14.25">
      <c r="I319" s="2"/>
    </row>
    <row r="320" ht="14.25">
      <c r="I320" s="2"/>
    </row>
    <row r="321" ht="14.25">
      <c r="I321" s="2"/>
    </row>
    <row r="322" ht="14.25">
      <c r="I322" s="2"/>
    </row>
    <row r="323" ht="14.25">
      <c r="I323" s="2"/>
    </row>
    <row r="324" ht="14.25">
      <c r="I324" s="2"/>
    </row>
    <row r="325" ht="14.25">
      <c r="I325" s="2"/>
    </row>
    <row r="326" ht="14.25">
      <c r="I326" s="2"/>
    </row>
    <row r="327" ht="14.25">
      <c r="I327" s="2"/>
    </row>
    <row r="328" ht="14.25">
      <c r="I328" s="2"/>
    </row>
    <row r="329" ht="14.25">
      <c r="I329" s="2"/>
    </row>
    <row r="330" ht="14.25">
      <c r="I330" s="2"/>
    </row>
    <row r="331" ht="14.25">
      <c r="I331" s="2"/>
    </row>
    <row r="332" ht="14.25">
      <c r="I332" s="2"/>
    </row>
    <row r="333" ht="14.25">
      <c r="I333" s="2"/>
    </row>
    <row r="334" ht="14.25">
      <c r="I334" s="2"/>
    </row>
    <row r="335" ht="14.25">
      <c r="I335" s="2"/>
    </row>
    <row r="336" ht="14.25">
      <c r="I336" s="2"/>
    </row>
    <row r="337" ht="14.25">
      <c r="I337" s="2"/>
    </row>
    <row r="338" ht="14.25">
      <c r="I338" s="2"/>
    </row>
    <row r="339" ht="14.25">
      <c r="I339" s="2"/>
    </row>
    <row r="340" ht="14.25">
      <c r="I340" s="2"/>
    </row>
    <row r="341" ht="14.25">
      <c r="I341" s="2"/>
    </row>
    <row r="342" ht="14.25">
      <c r="I342" s="2"/>
    </row>
    <row r="343" ht="14.25">
      <c r="I343" s="2"/>
    </row>
    <row r="344" ht="14.25">
      <c r="I344" s="2"/>
    </row>
    <row r="345" ht="14.25">
      <c r="I345" s="2"/>
    </row>
    <row r="346" ht="14.25">
      <c r="I346" s="2"/>
    </row>
    <row r="347" ht="14.25">
      <c r="I347" s="2"/>
    </row>
    <row r="348" ht="14.25">
      <c r="I348" s="2"/>
    </row>
    <row r="349" ht="14.25">
      <c r="I349" s="2"/>
    </row>
    <row r="350" ht="14.25">
      <c r="I350" s="2"/>
    </row>
    <row r="351" ht="14.25">
      <c r="I351" s="2"/>
    </row>
    <row r="352" ht="14.25">
      <c r="I352" s="2"/>
    </row>
    <row r="353" ht="14.25">
      <c r="I353" s="2"/>
    </row>
    <row r="354" ht="14.25">
      <c r="I354" s="2"/>
    </row>
    <row r="355" ht="14.25">
      <c r="I355" s="2"/>
    </row>
    <row r="356" ht="14.25">
      <c r="I356" s="2"/>
    </row>
    <row r="357" ht="14.25">
      <c r="I357" s="2"/>
    </row>
    <row r="358" ht="14.25">
      <c r="I358" s="2"/>
    </row>
    <row r="359" ht="14.25">
      <c r="I359" s="2"/>
    </row>
    <row r="360" ht="14.25">
      <c r="I360" s="2"/>
    </row>
    <row r="361" ht="14.25">
      <c r="I361" s="2"/>
    </row>
    <row r="362" ht="14.25">
      <c r="I362" s="2"/>
    </row>
    <row r="363" ht="14.25">
      <c r="I363" s="2"/>
    </row>
    <row r="364" ht="14.25">
      <c r="I364" s="2"/>
    </row>
    <row r="365" ht="14.25">
      <c r="I365" s="2"/>
    </row>
    <row r="366" ht="14.25">
      <c r="I366" s="2"/>
    </row>
    <row r="367" ht="14.25">
      <c r="I367" s="2"/>
    </row>
    <row r="368" ht="14.25">
      <c r="I368" s="2"/>
    </row>
    <row r="369" ht="14.25">
      <c r="I369" s="2"/>
    </row>
    <row r="370" ht="14.25">
      <c r="I370" s="2"/>
    </row>
    <row r="371" ht="14.25">
      <c r="I371" s="2"/>
    </row>
    <row r="372" ht="14.25">
      <c r="I372" s="2"/>
    </row>
    <row r="373" ht="14.25">
      <c r="I373" s="2"/>
    </row>
    <row r="374" ht="14.25">
      <c r="I374" s="2"/>
    </row>
    <row r="375" ht="14.25">
      <c r="I375" s="2"/>
    </row>
    <row r="376" ht="14.25">
      <c r="I376" s="2"/>
    </row>
    <row r="377" ht="14.25">
      <c r="I377" s="2"/>
    </row>
    <row r="378" ht="14.25">
      <c r="I378" s="2"/>
    </row>
    <row r="379" ht="14.25">
      <c r="I379" s="2"/>
    </row>
    <row r="380" ht="14.25">
      <c r="I380" s="2"/>
    </row>
    <row r="381" ht="14.25">
      <c r="I381" s="2"/>
    </row>
  </sheetData>
  <sheetProtection/>
  <mergeCells count="3">
    <mergeCell ref="A55:J55"/>
    <mergeCell ref="A56:J56"/>
    <mergeCell ref="A57:J5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reuson</dc:creator>
  <cp:keywords/>
  <dc:description/>
  <cp:lastModifiedBy> </cp:lastModifiedBy>
  <cp:lastPrinted>2009-02-25T06:33:05Z</cp:lastPrinted>
  <dcterms:created xsi:type="dcterms:W3CDTF">2002-11-10T14:09:50Z</dcterms:created>
  <dcterms:modified xsi:type="dcterms:W3CDTF">2009-02-25T06:37:25Z</dcterms:modified>
  <cp:category/>
  <cp:version/>
  <cp:contentType/>
  <cp:contentStatus/>
</cp:coreProperties>
</file>